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25.11.2020" sheetId="5" r:id="rId5"/>
    <sheet name="09.03.2021" sheetId="6" r:id="rId6"/>
  </sheets>
  <definedNames/>
  <calcPr fullCalcOnLoad="1"/>
</workbook>
</file>

<file path=xl/sharedStrings.xml><?xml version="1.0" encoding="utf-8"?>
<sst xmlns="http://schemas.openxmlformats.org/spreadsheetml/2006/main" count="309" uniqueCount="97">
  <si>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</si>
  <si>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С. Поляна, 31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</si>
  <si>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</si>
  <si>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</si>
  <si>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</si>
  <si>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</si>
  <si>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</si>
  <si>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</si>
  <si>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</si>
  <si>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</si>
  <si>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</si>
  <si>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</si>
  <si>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</si>
  <si>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</si>
  <si>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</si>
  <si>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</si>
  <si>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</si>
  <si>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</si>
  <si>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</si>
  <si>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</si>
  <si>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</si>
  <si>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</si>
  <si>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</si>
  <si>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</si>
  <si>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</si>
  <si>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</si>
  <si>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</si>
  <si>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</si>
  <si>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</si>
  <si>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</si>
  <si>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</si>
  <si>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</si>
  <si>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</si>
  <si>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</si>
  <si>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</si>
  <si>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</si>
  <si>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</si>
  <si>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</si>
  <si>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</si>
  <si>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</si>
  <si>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</si>
  <si>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</si>
  <si>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</si>
  <si>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</si>
  <si>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Диагностика лифтового оборудования 1- 2 подъезды</t>
  </si>
  <si>
    <t>2.2</t>
  </si>
  <si>
    <t>Последиагностический ремонт лифтового оборудования</t>
  </si>
  <si>
    <t>2.3</t>
  </si>
  <si>
    <t>Промывка, опресовка ОС</t>
  </si>
  <si>
    <t>2.4</t>
  </si>
  <si>
    <t>Дезенфекция мусоростволов с побелкой мусорокамер 2 раза</t>
  </si>
  <si>
    <t>2.5</t>
  </si>
  <si>
    <t>Ремонт межпанельных швов по заявкам</t>
  </si>
  <si>
    <t>2.6</t>
  </si>
  <si>
    <t>Латочный ремонт кровли по заявкам</t>
  </si>
  <si>
    <t>2.7</t>
  </si>
  <si>
    <t>Замена запорной арматуры</t>
  </si>
  <si>
    <t>2.8</t>
  </si>
  <si>
    <t>Установка окон ПВХ подъезды № 6,7</t>
  </si>
  <si>
    <t>2.9</t>
  </si>
  <si>
    <t>Очистка подвала, техэтажа</t>
  </si>
  <si>
    <t>3.0</t>
  </si>
  <si>
    <t>Спил, санитарная обрезка</t>
  </si>
  <si>
    <t>3.1</t>
  </si>
  <si>
    <t>Ремонт подъездов 4, 6, 7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</si>
  <si>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</si>
  <si>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</si>
  <si>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</si>
  <si>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</si>
  <si>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</si>
  <si>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Арендаторы:</t>
  </si>
  <si>
    <t>Зернова А. А.</t>
  </si>
  <si>
    <t>Гаражи, погреба</t>
  </si>
  <si>
    <t>Провайдеры:</t>
  </si>
  <si>
    <t>ОАО "Вымпелком"</t>
  </si>
  <si>
    <t>АО "Квантум"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</si>
  <si>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</si>
  <si>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</si>
  <si>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</si>
  <si>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</si>
  <si>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</si>
  <si>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</si>
  <si>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2021 год по адресу:                                                                                            С. Поляна, 31</t>
  </si>
  <si>
    <t>поверка ОДПУ 2 шт</t>
  </si>
  <si>
    <t>Диагностика лифтов</t>
  </si>
  <si>
    <t>последиагностический ремонт лифтов</t>
  </si>
  <si>
    <t>промывка стволов мусорокамер</t>
  </si>
  <si>
    <t>ремонт подъезда</t>
  </si>
  <si>
    <t>Остаток денежных средств на текущий ремонт МКД  с 2020 года</t>
  </si>
  <si>
    <t>АО «ЭР-Телеком холдинг»</t>
  </si>
  <si>
    <t>АО "ТТК"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</si>
  <si>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</si>
  <si>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ремонт подъездов № 6,7</t>
  </si>
  <si>
    <t>3.2</t>
  </si>
  <si>
    <t>3.3</t>
  </si>
  <si>
    <t>Спил и обрезка деревьев</t>
  </si>
  <si>
    <t>3.4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</si>
</sst>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203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horizontal="center" vertical="center"/>
      <protection locked="0"/>
    </xf>
    <xf numFmtId="166" fontId="8" fillId="2" borderId="2" xfId="21" applyNumberFormat="1" applyFont="1" applyFill="1" applyBorder="1" applyAlignment="1" applyProtection="1">
      <alignment horizontal="left" vertical="center" wrapText="1"/>
      <protection locked="0"/>
    </xf>
    <xf numFmtId="165" fontId="8" fillId="2" borderId="2" xfId="21" applyNumberFormat="1" applyFont="1" applyFill="1" applyBorder="1" applyAlignment="1" applyProtection="1">
      <alignment horizontal="center" vertical="center"/>
      <protection/>
    </xf>
    <xf numFmtId="164" fontId="4" fillId="0" borderId="0" xfId="21" applyFont="1" applyAlignment="1" applyProtection="1">
      <alignment horizontal="center" vertic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8" fontId="6" fillId="0" borderId="2" xfId="21" applyNumberFormat="1" applyFont="1" applyBorder="1" applyAlignment="1" applyProtection="1">
      <alignment wrapText="1"/>
      <protection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8" fillId="0" borderId="7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5" fontId="1" fillId="0" borderId="0" xfId="20" applyFill="1" applyBorder="1" applyAlignment="1" applyProtection="1">
      <alignment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4" borderId="3" xfId="21" applyNumberFormat="1" applyFont="1" applyFill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4" borderId="2" xfId="21" applyNumberFormat="1" applyFont="1" applyFill="1" applyBorder="1" applyAlignment="1" applyProtection="1">
      <alignment wrapText="1"/>
      <protection locked="0"/>
    </xf>
    <xf numFmtId="165" fontId="6" fillId="4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6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4" fontId="3" fillId="0" borderId="0" xfId="21" applyFont="1" applyBorder="1" applyProtection="1">
      <alignment/>
      <protection/>
    </xf>
    <xf numFmtId="165" fontId="6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Fill="1" applyProtection="1">
      <alignment/>
      <protection/>
    </xf>
    <xf numFmtId="164" fontId="3" fillId="0" borderId="0" xfId="21" applyFont="1" applyFill="1" applyBorder="1" applyAlignment="1" applyProtection="1">
      <alignment horizontal="right"/>
      <protection/>
    </xf>
    <xf numFmtId="164" fontId="5" fillId="0" borderId="0" xfId="21" applyFont="1" applyFill="1" applyBorder="1" applyAlignment="1" applyProtection="1">
      <alignment horizontal="left" vertical="top" wrapText="1"/>
      <protection/>
    </xf>
    <xf numFmtId="166" fontId="5" fillId="0" borderId="1" xfId="21" applyNumberFormat="1" applyFont="1" applyFill="1" applyBorder="1" applyAlignment="1" applyProtection="1">
      <alignment readingOrder="1"/>
      <protection/>
    </xf>
    <xf numFmtId="164" fontId="5" fillId="0" borderId="2" xfId="21" applyFont="1" applyFill="1" applyBorder="1" applyAlignment="1" applyProtection="1">
      <alignment readingOrder="1"/>
      <protection/>
    </xf>
    <xf numFmtId="164" fontId="3" fillId="0" borderId="0" xfId="21" applyFont="1" applyFill="1" applyBorder="1" applyAlignment="1" applyProtection="1">
      <alignment/>
      <protection/>
    </xf>
    <xf numFmtId="164" fontId="5" fillId="0" borderId="2" xfId="21" applyFont="1" applyFill="1" applyBorder="1" applyAlignment="1" applyProtection="1">
      <alignment horizontal="left" readingOrder="1"/>
      <protection/>
    </xf>
    <xf numFmtId="164" fontId="3" fillId="0" borderId="0" xfId="21" applyFont="1" applyFill="1" applyBorder="1" applyAlignment="1" applyProtection="1">
      <alignment horizontal="left"/>
      <protection/>
    </xf>
    <xf numFmtId="166" fontId="5" fillId="0" borderId="2" xfId="21" applyNumberFormat="1" applyFont="1" applyFill="1" applyBorder="1" applyAlignment="1" applyProtection="1">
      <alignment readingOrder="1"/>
      <protection/>
    </xf>
    <xf numFmtId="164" fontId="5" fillId="0" borderId="2" xfId="21" applyFont="1" applyFill="1" applyBorder="1" applyAlignment="1" applyProtection="1">
      <alignment horizontal="left" vertical="center"/>
      <protection/>
    </xf>
    <xf numFmtId="165" fontId="5" fillId="0" borderId="3" xfId="21" applyNumberFormat="1" applyFont="1" applyFill="1" applyBorder="1" applyAlignment="1" applyProtection="1">
      <alignment horizontal="left" vertical="center"/>
      <protection/>
    </xf>
    <xf numFmtId="165" fontId="5" fillId="0" borderId="4" xfId="21" applyNumberFormat="1" applyFont="1" applyFill="1" applyBorder="1" applyAlignment="1" applyProtection="1">
      <alignment horizontal="left" vertical="center"/>
      <protection/>
    </xf>
    <xf numFmtId="165" fontId="5" fillId="0" borderId="5" xfId="21" applyNumberFormat="1" applyFont="1" applyFill="1" applyBorder="1" applyAlignment="1" applyProtection="1">
      <alignment horizontal="left" vertical="center"/>
      <protection/>
    </xf>
    <xf numFmtId="164" fontId="5" fillId="0" borderId="0" xfId="21" applyFont="1" applyFill="1" applyBorder="1" applyAlignment="1" applyProtection="1">
      <alignment horizontal="left" vertical="center"/>
      <protection/>
    </xf>
    <xf numFmtId="167" fontId="5" fillId="0" borderId="2" xfId="21" applyNumberFormat="1" applyFont="1" applyFill="1" applyBorder="1" applyAlignment="1" applyProtection="1">
      <alignment horizontal="left" vertical="center"/>
      <protection/>
    </xf>
    <xf numFmtId="165" fontId="5" fillId="0" borderId="2" xfId="21" applyNumberFormat="1" applyFont="1" applyFill="1" applyBorder="1" applyAlignment="1" applyProtection="1">
      <alignment horizontal="left" vertical="center"/>
      <protection/>
    </xf>
    <xf numFmtId="165" fontId="3" fillId="0" borderId="2" xfId="21" applyNumberFormat="1" applyFont="1" applyFill="1" applyBorder="1" applyAlignment="1" applyProtection="1">
      <alignment horizontal="left"/>
      <protection/>
    </xf>
    <xf numFmtId="164" fontId="7" fillId="0" borderId="2" xfId="21" applyFont="1" applyFill="1" applyBorder="1" applyProtection="1">
      <alignment/>
      <protection/>
    </xf>
    <xf numFmtId="164" fontId="3" fillId="0" borderId="2" xfId="21" applyFont="1" applyFill="1" applyBorder="1" applyProtection="1">
      <alignment/>
      <protection/>
    </xf>
    <xf numFmtId="164" fontId="7" fillId="0" borderId="2" xfId="21" applyFont="1" applyFill="1" applyBorder="1" applyAlignment="1" applyProtection="1">
      <alignment horizontal="left"/>
      <protection/>
    </xf>
    <xf numFmtId="166" fontId="8" fillId="0" borderId="2" xfId="21" applyNumberFormat="1" applyFont="1" applyFill="1" applyBorder="1" applyAlignment="1" applyProtection="1">
      <alignment horizontal="center" vertical="center"/>
      <protection/>
    </xf>
    <xf numFmtId="166" fontId="5" fillId="0" borderId="2" xfId="21" applyNumberFormat="1" applyFont="1" applyFill="1" applyBorder="1" applyAlignment="1" applyProtection="1">
      <alignment horizontal="center" vertical="center" wrapText="1" readingOrder="1"/>
      <protection/>
    </xf>
    <xf numFmtId="164" fontId="9" fillId="0" borderId="2" xfId="21" applyFont="1" applyFill="1" applyBorder="1" applyAlignment="1" applyProtection="1">
      <alignment horizontal="center" vertical="center" wrapText="1" readingOrder="1"/>
      <protection/>
    </xf>
    <xf numFmtId="164" fontId="9" fillId="0" borderId="6" xfId="21" applyFont="1" applyFill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Fill="1" applyBorder="1" applyProtection="1">
      <alignment/>
      <protection/>
    </xf>
    <xf numFmtId="164" fontId="6" fillId="0" borderId="2" xfId="21" applyNumberFormat="1" applyFont="1" applyFill="1" applyBorder="1" applyAlignment="1" applyProtection="1">
      <alignment wrapText="1"/>
      <protection/>
    </xf>
    <xf numFmtId="165" fontId="6" fillId="0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Fill="1" applyBorder="1" applyProtection="1">
      <alignment/>
      <protection/>
    </xf>
    <xf numFmtId="166" fontId="6" fillId="0" borderId="2" xfId="21" applyNumberFormat="1" applyFont="1" applyFill="1" applyBorder="1" applyAlignment="1" applyProtection="1">
      <alignment wrapText="1"/>
      <protection/>
    </xf>
    <xf numFmtId="166" fontId="6" fillId="0" borderId="2" xfId="21" applyNumberFormat="1" applyFont="1" applyFill="1" applyBorder="1" applyProtection="1">
      <alignment/>
      <protection locked="0"/>
    </xf>
    <xf numFmtId="165" fontId="6" fillId="0" borderId="2" xfId="21" applyNumberFormat="1" applyFont="1" applyFill="1" applyBorder="1" applyAlignment="1" applyProtection="1">
      <alignment horizontal="center"/>
      <protection locked="0"/>
    </xf>
    <xf numFmtId="166" fontId="6" fillId="0" borderId="2" xfId="21" applyNumberFormat="1" applyFont="1" applyFill="1" applyBorder="1" applyAlignment="1" applyProtection="1">
      <alignment wrapText="1"/>
      <protection locked="0"/>
    </xf>
    <xf numFmtId="164" fontId="6" fillId="0" borderId="0" xfId="21" applyFont="1" applyFill="1" applyProtection="1">
      <alignment/>
      <protection/>
    </xf>
    <xf numFmtId="165" fontId="6" fillId="0" borderId="2" xfId="21" applyNumberFormat="1" applyFont="1" applyFill="1" applyBorder="1" applyAlignment="1" applyProtection="1">
      <alignment horizontal="center" vertical="center"/>
      <protection/>
    </xf>
    <xf numFmtId="165" fontId="6" fillId="0" borderId="2" xfId="21" applyNumberFormat="1" applyFont="1" applyFill="1" applyBorder="1" applyAlignment="1" applyProtection="1">
      <alignment horizontal="center" vertical="center"/>
      <protection locked="0"/>
    </xf>
    <xf numFmtId="166" fontId="6" fillId="0" borderId="2" xfId="21" applyNumberFormat="1" applyFont="1" applyFill="1" applyBorder="1" applyAlignment="1" applyProtection="1">
      <alignment vertical="center"/>
      <protection locked="0"/>
    </xf>
    <xf numFmtId="166" fontId="6" fillId="0" borderId="2" xfId="21" applyNumberFormat="1" applyFont="1" applyFill="1" applyBorder="1" applyAlignment="1" applyProtection="1">
      <alignment vertical="center" wrapText="1"/>
      <protection locked="0"/>
    </xf>
    <xf numFmtId="164" fontId="3" fillId="0" borderId="0" xfId="21" applyFont="1" applyFill="1" applyAlignment="1" applyProtection="1">
      <alignment vertical="center"/>
      <protection/>
    </xf>
    <xf numFmtId="166" fontId="8" fillId="0" borderId="2" xfId="21" applyNumberFormat="1" applyFont="1" applyFill="1" applyBorder="1" applyProtection="1">
      <alignment/>
      <protection locked="0"/>
    </xf>
    <xf numFmtId="165" fontId="8" fillId="0" borderId="2" xfId="21" applyNumberFormat="1" applyFont="1" applyFill="1" applyBorder="1" applyAlignment="1" applyProtection="1">
      <alignment horizontal="center"/>
      <protection/>
    </xf>
    <xf numFmtId="164" fontId="7" fillId="0" borderId="0" xfId="21" applyFont="1" applyFill="1" applyProtection="1">
      <alignment/>
      <protection/>
    </xf>
    <xf numFmtId="166" fontId="8" fillId="0" borderId="2" xfId="21" applyNumberFormat="1" applyFont="1" applyFill="1" applyBorder="1" applyAlignment="1" applyProtection="1">
      <alignment horizontal="center"/>
      <protection locked="0"/>
    </xf>
    <xf numFmtId="166" fontId="6" fillId="0" borderId="2" xfId="21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21" applyNumberFormat="1" applyFont="1" applyFill="1" applyBorder="1" applyAlignment="1" applyProtection="1">
      <alignment horizontal="right" wrapText="1"/>
      <protection/>
    </xf>
    <xf numFmtId="165" fontId="5" fillId="0" borderId="2" xfId="21" applyNumberFormat="1" applyFont="1" applyFill="1" applyBorder="1" applyAlignment="1" applyProtection="1">
      <alignment horizontal="center"/>
      <protection/>
    </xf>
    <xf numFmtId="165" fontId="9" fillId="0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Fill="1" applyBorder="1" applyAlignment="1" applyProtection="1">
      <alignment horizontal="left" vertical="center" wrapText="1"/>
      <protection locked="0"/>
    </xf>
    <xf numFmtId="165" fontId="8" fillId="0" borderId="2" xfId="21" applyNumberFormat="1" applyFont="1" applyFill="1" applyBorder="1" applyAlignment="1" applyProtection="1">
      <alignment horizontal="center"/>
      <protection/>
    </xf>
    <xf numFmtId="164" fontId="6" fillId="0" borderId="0" xfId="0" applyFont="1" applyFill="1" applyAlignment="1">
      <alignment/>
    </xf>
    <xf numFmtId="166" fontId="8" fillId="0" borderId="2" xfId="21" applyNumberFormat="1" applyFont="1" applyFill="1" applyBorder="1" applyAlignment="1" applyProtection="1">
      <alignment wrapText="1"/>
      <protection/>
    </xf>
    <xf numFmtId="166" fontId="6" fillId="0" borderId="0" xfId="21" applyNumberFormat="1" applyFont="1" applyFill="1" applyProtection="1">
      <alignment/>
      <protection/>
    </xf>
    <xf numFmtId="165" fontId="8" fillId="0" borderId="2" xfId="21" applyNumberFormat="1" applyFont="1" applyFill="1" applyBorder="1" applyProtection="1">
      <alignment/>
      <protection/>
    </xf>
    <xf numFmtId="165" fontId="6" fillId="0" borderId="0" xfId="21" applyNumberFormat="1" applyFont="1" applyFill="1" applyProtection="1">
      <alignment/>
      <protection/>
    </xf>
    <xf numFmtId="165" fontId="6" fillId="0" borderId="2" xfId="21" applyNumberFormat="1" applyFont="1" applyFill="1" applyBorder="1" applyProtection="1">
      <alignment/>
      <protection/>
    </xf>
    <xf numFmtId="165" fontId="6" fillId="0" borderId="2" xfId="21" applyNumberFormat="1" applyFont="1" applyFill="1" applyBorder="1" applyAlignment="1" applyProtection="1">
      <alignment horizontal="right"/>
      <protection/>
    </xf>
    <xf numFmtId="164" fontId="3" fillId="0" borderId="0" xfId="21" applyFont="1" applyFill="1" applyBorder="1" applyProtection="1">
      <alignment/>
      <protection/>
    </xf>
    <xf numFmtId="165" fontId="6" fillId="0" borderId="6" xfId="21" applyNumberFormat="1" applyFont="1" applyFill="1" applyBorder="1" applyAlignment="1" applyProtection="1">
      <alignment/>
      <protection/>
    </xf>
    <xf numFmtId="165" fontId="8" fillId="0" borderId="8" xfId="21" applyNumberFormat="1" applyFont="1" applyFill="1" applyBorder="1" applyAlignment="1" applyProtection="1">
      <alignment horizontal="left" vertical="top" wrapText="1"/>
      <protection/>
    </xf>
    <xf numFmtId="166" fontId="6" fillId="0" borderId="0" xfId="21" applyNumberFormat="1" applyFont="1" applyFill="1" applyAlignment="1" applyProtection="1">
      <alignment horizontal="left"/>
      <protection/>
    </xf>
    <xf numFmtId="165" fontId="3" fillId="0" borderId="0" xfId="21" applyNumberFormat="1" applyFont="1" applyFill="1" applyProtection="1">
      <alignment/>
      <protection/>
    </xf>
    <xf numFmtId="166" fontId="3" fillId="0" borderId="0" xfId="21" applyNumberFormat="1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543675" y="1504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543675" y="1504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6</xdr:col>
      <xdr:colOff>95250</xdr:colOff>
      <xdr:row>1</xdr:row>
      <xdr:rowOff>57150</xdr:rowOff>
    </xdr:to>
    <xdr:sp>
      <xdr:nvSpPr>
        <xdr:cNvPr id="1" name="Text Box 1"/>
        <xdr:cNvSpPr>
          <a:spLocks/>
        </xdr:cNvSpPr>
      </xdr:nvSpPr>
      <xdr:spPr>
        <a:xfrm>
          <a:off x="66770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95250</xdr:colOff>
      <xdr:row>1</xdr:row>
      <xdr:rowOff>57150</xdr:rowOff>
    </xdr:to>
    <xdr:sp>
      <xdr:nvSpPr>
        <xdr:cNvPr id="2" name="Text Box 1"/>
        <xdr:cNvSpPr>
          <a:spLocks/>
        </xdr:cNvSpPr>
      </xdr:nvSpPr>
      <xdr:spPr>
        <a:xfrm>
          <a:off x="66770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3" name="Text Box 1"/>
        <xdr:cNvSpPr>
          <a:spLocks/>
        </xdr:cNvSpPr>
      </xdr:nvSpPr>
      <xdr:spPr>
        <a:xfrm>
          <a:off x="66770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4" name="Text Box 1"/>
        <xdr:cNvSpPr>
          <a:spLocks/>
        </xdr:cNvSpPr>
      </xdr:nvSpPr>
      <xdr:spPr>
        <a:xfrm>
          <a:off x="66770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6</xdr:col>
      <xdr:colOff>95250</xdr:colOff>
      <xdr:row>1</xdr:row>
      <xdr:rowOff>57150</xdr:rowOff>
    </xdr:to>
    <xdr:sp>
      <xdr:nvSpPr>
        <xdr:cNvPr id="1" name="Text Box 1"/>
        <xdr:cNvSpPr>
          <a:spLocks/>
        </xdr:cNvSpPr>
      </xdr:nvSpPr>
      <xdr:spPr>
        <a:xfrm>
          <a:off x="66770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95250</xdr:colOff>
      <xdr:row>1</xdr:row>
      <xdr:rowOff>57150</xdr:rowOff>
    </xdr:to>
    <xdr:sp>
      <xdr:nvSpPr>
        <xdr:cNvPr id="2" name="Text Box 1"/>
        <xdr:cNvSpPr>
          <a:spLocks/>
        </xdr:cNvSpPr>
      </xdr:nvSpPr>
      <xdr:spPr>
        <a:xfrm>
          <a:off x="66770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3" name="Text Box 1"/>
        <xdr:cNvSpPr>
          <a:spLocks/>
        </xdr:cNvSpPr>
      </xdr:nvSpPr>
      <xdr:spPr>
        <a:xfrm>
          <a:off x="66770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4" name="Text Box 1"/>
        <xdr:cNvSpPr>
          <a:spLocks/>
        </xdr:cNvSpPr>
      </xdr:nvSpPr>
      <xdr:spPr>
        <a:xfrm>
          <a:off x="66770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6</xdr:col>
      <xdr:colOff>95250</xdr:colOff>
      <xdr:row>1</xdr:row>
      <xdr:rowOff>57150</xdr:rowOff>
    </xdr:to>
    <xdr:sp>
      <xdr:nvSpPr>
        <xdr:cNvPr id="1" name="Text Box 1"/>
        <xdr:cNvSpPr>
          <a:spLocks/>
        </xdr:cNvSpPr>
      </xdr:nvSpPr>
      <xdr:spPr>
        <a:xfrm>
          <a:off x="66770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95250</xdr:colOff>
      <xdr:row>1</xdr:row>
      <xdr:rowOff>57150</xdr:rowOff>
    </xdr:to>
    <xdr:sp>
      <xdr:nvSpPr>
        <xdr:cNvPr id="2" name="Text Box 1"/>
        <xdr:cNvSpPr>
          <a:spLocks/>
        </xdr:cNvSpPr>
      </xdr:nvSpPr>
      <xdr:spPr>
        <a:xfrm>
          <a:off x="66770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3" name="Text Box 1"/>
        <xdr:cNvSpPr>
          <a:spLocks/>
        </xdr:cNvSpPr>
      </xdr:nvSpPr>
      <xdr:spPr>
        <a:xfrm>
          <a:off x="66770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38100</xdr:rowOff>
    </xdr:to>
    <xdr:sp>
      <xdr:nvSpPr>
        <xdr:cNvPr id="4" name="Text Box 1"/>
        <xdr:cNvSpPr>
          <a:spLocks/>
        </xdr:cNvSpPr>
      </xdr:nvSpPr>
      <xdr:spPr>
        <a:xfrm>
          <a:off x="6677025" y="148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E29" sqref="E29"/>
    </sheetView>
  </sheetViews>
  <sheetFormatPr defaultColWidth="9.140625" defaultRowHeight="12.75"/>
  <cols>
    <col min="1" max="1" width="4.00390625" style="1" customWidth="1"/>
    <col min="2" max="2" width="45.00390625" style="1" customWidth="1"/>
    <col min="3" max="3" width="10.28125" style="1" customWidth="1"/>
    <col min="4" max="4" width="7.00390625" style="1" customWidth="1"/>
    <col min="5" max="5" width="15.2812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2"/>
      <c r="F1" s="2"/>
    </row>
    <row r="2" spans="1:6" ht="30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7</v>
      </c>
      <c r="D4" s="8"/>
      <c r="E4" s="8"/>
      <c r="F4" s="9"/>
    </row>
    <row r="5" spans="2:6" ht="12.75">
      <c r="B5" s="10" t="s">
        <v>5</v>
      </c>
      <c r="C5" s="8">
        <v>12398.19</v>
      </c>
      <c r="D5" s="8"/>
      <c r="E5" s="8"/>
      <c r="F5" s="9"/>
    </row>
    <row r="6" spans="2:6" ht="12.75">
      <c r="B6" s="10" t="s">
        <v>6</v>
      </c>
      <c r="C6" s="8">
        <v>1470</v>
      </c>
      <c r="D6" s="8"/>
      <c r="E6" s="8"/>
      <c r="F6" s="9"/>
    </row>
    <row r="7" spans="2:6" ht="12.75">
      <c r="B7" s="11" t="s">
        <v>7</v>
      </c>
      <c r="C7" s="12">
        <v>970887.07</v>
      </c>
      <c r="D7" s="13"/>
      <c r="E7" s="14"/>
      <c r="F7" s="15"/>
    </row>
    <row r="8" spans="2:6" ht="12.75">
      <c r="B8" s="11" t="s">
        <v>8</v>
      </c>
      <c r="C8" s="16">
        <v>7</v>
      </c>
      <c r="D8" s="17"/>
      <c r="E8" s="17"/>
      <c r="F8" s="15"/>
    </row>
    <row r="9" spans="2:5" ht="12.75">
      <c r="B9" s="18" t="s">
        <v>9</v>
      </c>
      <c r="C9" s="19">
        <v>10</v>
      </c>
      <c r="D9" s="20"/>
      <c r="E9" s="21"/>
    </row>
    <row r="10" spans="2:5" ht="12.75">
      <c r="B10" s="18" t="s">
        <v>10</v>
      </c>
      <c r="C10" s="19">
        <v>105152.96</v>
      </c>
      <c r="D10" s="20"/>
      <c r="E10" s="21"/>
    </row>
    <row r="11" spans="2:5" ht="12.75">
      <c r="B11" s="18" t="s">
        <v>11</v>
      </c>
      <c r="C11" s="22">
        <f>C5*C9*12</f>
        <v>1487782.8</v>
      </c>
      <c r="D11" s="20">
        <f>C11/12</f>
        <v>123981.90000000001</v>
      </c>
      <c r="E11" s="21"/>
    </row>
    <row r="12" spans="1:6" ht="18.75" customHeight="1">
      <c r="A12" s="23" t="s">
        <v>12</v>
      </c>
      <c r="B12" s="24" t="s">
        <v>13</v>
      </c>
      <c r="C12" s="25" t="s">
        <v>14</v>
      </c>
      <c r="D12" s="25" t="s">
        <v>15</v>
      </c>
      <c r="E12" s="25"/>
      <c r="F12" s="25" t="s">
        <v>16</v>
      </c>
    </row>
    <row r="13" spans="1:6" ht="12.75">
      <c r="A13" s="23"/>
      <c r="B13" s="24"/>
      <c r="C13" s="25"/>
      <c r="D13" s="26" t="s">
        <v>17</v>
      </c>
      <c r="E13" s="26" t="s">
        <v>18</v>
      </c>
      <c r="F13" s="25"/>
    </row>
    <row r="14" spans="1:6" ht="12.75">
      <c r="A14" s="27" t="s">
        <v>19</v>
      </c>
      <c r="B14" s="28" t="s">
        <v>20</v>
      </c>
      <c r="C14" s="29">
        <f>D14*C5</f>
        <v>57527.6016</v>
      </c>
      <c r="D14" s="29">
        <v>4.64</v>
      </c>
      <c r="E14" s="29">
        <f>C14*12</f>
        <v>690331.2192</v>
      </c>
      <c r="F14" s="29">
        <f>C14*12</f>
        <v>690331.2192</v>
      </c>
    </row>
    <row r="15" spans="1:6" ht="12.75">
      <c r="A15" s="30" t="s">
        <v>21</v>
      </c>
      <c r="B15" s="31" t="s">
        <v>22</v>
      </c>
      <c r="C15" s="29">
        <f>D15*C5</f>
        <v>8306.7873</v>
      </c>
      <c r="D15" s="29">
        <v>0.67</v>
      </c>
      <c r="E15" s="29">
        <f>C15*12</f>
        <v>99681.4476</v>
      </c>
      <c r="F15" s="29">
        <f>C15*12</f>
        <v>99681.4476</v>
      </c>
    </row>
    <row r="16" spans="1:6" ht="12.75">
      <c r="A16" s="30" t="s">
        <v>23</v>
      </c>
      <c r="B16" s="31" t="s">
        <v>24</v>
      </c>
      <c r="C16" s="29">
        <v>2700</v>
      </c>
      <c r="D16" s="29">
        <f>C16/C5</f>
        <v>0.21777372342253182</v>
      </c>
      <c r="E16" s="29">
        <f>C16*12</f>
        <v>32400</v>
      </c>
      <c r="F16" s="29">
        <f>C16*12</f>
        <v>32400</v>
      </c>
    </row>
    <row r="17" spans="1:6" ht="12.75">
      <c r="A17" s="32" t="s">
        <v>25</v>
      </c>
      <c r="B17" s="21" t="s">
        <v>26</v>
      </c>
      <c r="C17" s="29">
        <f>E17/12</f>
        <v>686</v>
      </c>
      <c r="D17" s="29">
        <f>C17/C5</f>
        <v>0.05533065713624327</v>
      </c>
      <c r="E17" s="33">
        <f>(C8*98)*12</f>
        <v>8232</v>
      </c>
      <c r="F17" s="29">
        <f>C17*12</f>
        <v>8232</v>
      </c>
    </row>
    <row r="18" spans="1:6" ht="12.75">
      <c r="A18" s="32" t="s">
        <v>27</v>
      </c>
      <c r="B18" s="34" t="s">
        <v>28</v>
      </c>
      <c r="C18" s="29">
        <f>E18/12</f>
        <v>122.5</v>
      </c>
      <c r="D18" s="29">
        <f>C18/C5</f>
        <v>0.00988047448861487</v>
      </c>
      <c r="E18" s="29">
        <f>C6*1</f>
        <v>1470</v>
      </c>
      <c r="F18" s="29">
        <f>C18*12</f>
        <v>1470</v>
      </c>
    </row>
    <row r="19" spans="1:6" ht="12.75">
      <c r="A19" s="32" t="s">
        <v>29</v>
      </c>
      <c r="B19" s="34" t="s">
        <v>30</v>
      </c>
      <c r="C19" s="29">
        <f>E19/12</f>
        <v>257.25</v>
      </c>
      <c r="D19" s="29">
        <f>C19/C5</f>
        <v>0.020748996426091227</v>
      </c>
      <c r="E19" s="29">
        <f>C6*2.1</f>
        <v>3087</v>
      </c>
      <c r="F19" s="29">
        <f>C19*12</f>
        <v>3087</v>
      </c>
    </row>
    <row r="20" spans="1:6" s="35" customFormat="1" ht="12.75">
      <c r="A20" s="32" t="s">
        <v>31</v>
      </c>
      <c r="B20" s="34" t="s">
        <v>32</v>
      </c>
      <c r="C20" s="29">
        <f>C11*0.12/12</f>
        <v>14877.828</v>
      </c>
      <c r="D20" s="29">
        <f>C20/C5</f>
        <v>1.2</v>
      </c>
      <c r="E20" s="33">
        <f>C11*0.12</f>
        <v>178533.936</v>
      </c>
      <c r="F20" s="29">
        <f>C20*12</f>
        <v>178533.936</v>
      </c>
    </row>
    <row r="21" spans="1:6" ht="12.75">
      <c r="A21" s="32" t="s">
        <v>33</v>
      </c>
      <c r="B21" s="34" t="s">
        <v>34</v>
      </c>
      <c r="C21" s="36">
        <f>C11*0.009/12</f>
        <v>1115.8371000000002</v>
      </c>
      <c r="D21" s="36">
        <f>C21/C5</f>
        <v>0.09000000000000001</v>
      </c>
      <c r="E21" s="37">
        <f>C11*0.009</f>
        <v>13390.045200000002</v>
      </c>
      <c r="F21" s="36">
        <f>C21*12</f>
        <v>13390.045200000002</v>
      </c>
    </row>
    <row r="22" spans="1:6" s="35" customFormat="1" ht="12.75">
      <c r="A22" s="32" t="s">
        <v>35</v>
      </c>
      <c r="B22" s="34" t="s">
        <v>36</v>
      </c>
      <c r="C22" s="29">
        <f>E22/12</f>
        <v>3099.5475</v>
      </c>
      <c r="D22" s="29">
        <f>C22/C5</f>
        <v>0.25</v>
      </c>
      <c r="E22" s="33">
        <f>C11*0.025</f>
        <v>37194.57</v>
      </c>
      <c r="F22" s="29">
        <f>C22*12</f>
        <v>37194.57</v>
      </c>
    </row>
    <row r="23" spans="1:6" s="40" customFormat="1" ht="12.75">
      <c r="A23" s="38" t="s">
        <v>37</v>
      </c>
      <c r="B23" s="39" t="s">
        <v>38</v>
      </c>
      <c r="C23" s="36">
        <f>E23/12</f>
        <v>809.0725583333333</v>
      </c>
      <c r="D23" s="36">
        <f>E23/C5/12</f>
        <v>0.06525731242490503</v>
      </c>
      <c r="E23" s="37">
        <f>C7*0.01</f>
        <v>9708.8707</v>
      </c>
      <c r="F23" s="29">
        <f>C23*12</f>
        <v>9708.8707</v>
      </c>
    </row>
    <row r="24" spans="1:6" s="43" customFormat="1" ht="12.75">
      <c r="A24" s="41"/>
      <c r="B24" s="20" t="s">
        <v>39</v>
      </c>
      <c r="C24" s="42">
        <f>SUM(C14:C23)</f>
        <v>89502.42405833333</v>
      </c>
      <c r="D24" s="42">
        <f>SUM(D14:D23)</f>
        <v>7.2189911638983855</v>
      </c>
      <c r="E24" s="42">
        <f>SUM(E14:E23)</f>
        <v>1074029.0887000002</v>
      </c>
      <c r="F24" s="42">
        <f>SUM(F14:F23)</f>
        <v>1074029.0887000002</v>
      </c>
    </row>
    <row r="25" spans="1:6" s="47" customFormat="1" ht="12.75">
      <c r="A25" s="44"/>
      <c r="B25" s="45" t="s">
        <v>40</v>
      </c>
      <c r="C25" s="46">
        <f>(C9-D24)*C5</f>
        <v>34479.47594166668</v>
      </c>
      <c r="D25" s="46">
        <f>C25/C5</f>
        <v>2.7810088361016145</v>
      </c>
      <c r="E25" s="46"/>
      <c r="F25" s="46">
        <f>C25*12</f>
        <v>413753.71130000014</v>
      </c>
    </row>
    <row r="26" spans="1:6" ht="12.75" customHeight="1">
      <c r="A26" s="48" t="s">
        <v>41</v>
      </c>
      <c r="B26" s="49" t="s">
        <v>42</v>
      </c>
      <c r="C26" s="29"/>
      <c r="D26" s="29"/>
      <c r="E26" s="33"/>
      <c r="F26" s="33"/>
    </row>
    <row r="27" spans="1:6" ht="12.75" hidden="1">
      <c r="A27" s="48"/>
      <c r="B27" s="49"/>
      <c r="C27" s="29"/>
      <c r="D27" s="29"/>
      <c r="E27" s="33"/>
      <c r="F27" s="33"/>
    </row>
    <row r="28" spans="1:6" ht="12.75">
      <c r="A28" s="32" t="s">
        <v>43</v>
      </c>
      <c r="B28" s="34" t="s">
        <v>44</v>
      </c>
      <c r="C28" s="29">
        <f>E28/12</f>
        <v>2525.6283333333336</v>
      </c>
      <c r="D28" s="29">
        <f>C28/C5</f>
        <v>0.203709439307942</v>
      </c>
      <c r="E28" s="33">
        <v>30307.54</v>
      </c>
      <c r="F28" s="33"/>
    </row>
    <row r="29" spans="1:6" ht="12.75">
      <c r="A29" s="32" t="s">
        <v>45</v>
      </c>
      <c r="B29" s="34" t="s">
        <v>46</v>
      </c>
      <c r="C29" s="29">
        <f>E29/12</f>
        <v>10000</v>
      </c>
      <c r="D29" s="29">
        <f>C29/C5</f>
        <v>0.8065693460093771</v>
      </c>
      <c r="E29" s="33">
        <v>120000</v>
      </c>
      <c r="F29" s="33"/>
    </row>
    <row r="30" spans="1:6" ht="12.75">
      <c r="A30" s="32" t="s">
        <v>47</v>
      </c>
      <c r="B30" s="34" t="s">
        <v>48</v>
      </c>
      <c r="C30" s="29">
        <f>E30/12</f>
        <v>1458.3333333333333</v>
      </c>
      <c r="D30" s="29">
        <f>C30/C5</f>
        <v>0.11762469629303417</v>
      </c>
      <c r="E30" s="33">
        <v>17500</v>
      </c>
      <c r="F30" s="33"/>
    </row>
    <row r="31" spans="1:6" ht="24" customHeight="1">
      <c r="A31" s="32" t="s">
        <v>49</v>
      </c>
      <c r="B31" s="34" t="s">
        <v>50</v>
      </c>
      <c r="C31" s="36">
        <f>E31/12</f>
        <v>8166.666666666667</v>
      </c>
      <c r="D31" s="36">
        <f>C31/C5</f>
        <v>0.6586982992409913</v>
      </c>
      <c r="E31" s="37">
        <v>98000</v>
      </c>
      <c r="F31" s="33"/>
    </row>
    <row r="32" spans="1:6" ht="12.75">
      <c r="A32" s="32" t="s">
        <v>51</v>
      </c>
      <c r="B32" s="34" t="s">
        <v>52</v>
      </c>
      <c r="C32" s="29">
        <f>E32/12</f>
        <v>1666.6666666666667</v>
      </c>
      <c r="D32" s="29">
        <f>C32/C5</f>
        <v>0.1344282243348962</v>
      </c>
      <c r="E32" s="33">
        <v>20000</v>
      </c>
      <c r="F32" s="33"/>
    </row>
    <row r="33" spans="1:6" ht="12.75">
      <c r="A33" s="32" t="s">
        <v>53</v>
      </c>
      <c r="B33" s="34" t="s">
        <v>54</v>
      </c>
      <c r="C33" s="29">
        <f>E33/12</f>
        <v>1666.6666666666667</v>
      </c>
      <c r="D33" s="29">
        <f>C33/C5</f>
        <v>0.1344282243348962</v>
      </c>
      <c r="E33" s="33">
        <v>20000</v>
      </c>
      <c r="F33" s="33"/>
    </row>
    <row r="34" spans="1:6" ht="12.75">
      <c r="A34" s="32" t="s">
        <v>55</v>
      </c>
      <c r="B34" s="34" t="s">
        <v>56</v>
      </c>
      <c r="C34" s="29">
        <f>E34/12</f>
        <v>5000</v>
      </c>
      <c r="D34" s="29">
        <f>C34/C5</f>
        <v>0.40328467300468857</v>
      </c>
      <c r="E34" s="33">
        <v>60000</v>
      </c>
      <c r="F34" s="33"/>
    </row>
    <row r="35" spans="1:6" ht="12.75">
      <c r="A35" s="30" t="s">
        <v>57</v>
      </c>
      <c r="B35" s="31" t="s">
        <v>58</v>
      </c>
      <c r="C35" s="29">
        <f>E35/12</f>
        <v>15000</v>
      </c>
      <c r="D35" s="29">
        <f>C35/C5</f>
        <v>1.2098540190140656</v>
      </c>
      <c r="E35" s="29">
        <v>180000</v>
      </c>
      <c r="F35" s="42"/>
    </row>
    <row r="36" spans="1:6" ht="12.75">
      <c r="A36" s="32" t="s">
        <v>59</v>
      </c>
      <c r="B36" s="34" t="s">
        <v>60</v>
      </c>
      <c r="C36" s="29">
        <f>E36/12</f>
        <v>8333.333333333334</v>
      </c>
      <c r="D36" s="29">
        <f>C36/C5</f>
        <v>0.672141121674481</v>
      </c>
      <c r="E36" s="33">
        <v>100000</v>
      </c>
      <c r="F36" s="33"/>
    </row>
    <row r="37" spans="1:6" ht="12.75">
      <c r="A37" s="30" t="s">
        <v>61</v>
      </c>
      <c r="B37" s="50" t="s">
        <v>62</v>
      </c>
      <c r="C37" s="29">
        <f>E37/12</f>
        <v>4166.666666666667</v>
      </c>
      <c r="D37" s="29">
        <f>C37/C5</f>
        <v>0.3360705608372405</v>
      </c>
      <c r="E37" s="51">
        <v>50000</v>
      </c>
      <c r="F37" s="52"/>
    </row>
    <row r="38" spans="1:6" ht="12.75">
      <c r="A38" s="31" t="s">
        <v>63</v>
      </c>
      <c r="B38" s="31" t="s">
        <v>64</v>
      </c>
      <c r="C38" s="29">
        <f>E38/12</f>
        <v>32500</v>
      </c>
      <c r="D38" s="29">
        <f>C38/C5</f>
        <v>2.6213503745304756</v>
      </c>
      <c r="E38" s="51">
        <v>390000</v>
      </c>
      <c r="F38" s="42"/>
    </row>
    <row r="39" spans="1:6" ht="12.75">
      <c r="A39" s="31"/>
      <c r="B39" s="53" t="s">
        <v>65</v>
      </c>
      <c r="C39" s="54">
        <f>SUM(C28:C38)</f>
        <v>90483.96166666667</v>
      </c>
      <c r="D39" s="54">
        <f>SUM(D28:D38)</f>
        <v>7.298158978582088</v>
      </c>
      <c r="E39" s="54">
        <f>SUM(E28:E38)</f>
        <v>1085807.54</v>
      </c>
      <c r="F39" s="55"/>
    </row>
    <row r="40" spans="1:6" ht="12.75">
      <c r="A40" s="30"/>
      <c r="B40" s="56" t="s">
        <v>66</v>
      </c>
      <c r="C40" s="42"/>
      <c r="D40" s="42">
        <f>SUM(D24+D39)</f>
        <v>14.517150142480475</v>
      </c>
      <c r="E40" s="42"/>
      <c r="F40" s="42"/>
    </row>
    <row r="41" spans="1:6" ht="12.75">
      <c r="A41" s="57"/>
      <c r="B41" s="56" t="s">
        <v>67</v>
      </c>
      <c r="C41" s="58"/>
      <c r="D41" s="59"/>
      <c r="E41" s="59"/>
      <c r="F41" s="59"/>
    </row>
    <row r="42" spans="1:6" ht="12.75">
      <c r="A42" s="57"/>
      <c r="B42" s="30" t="s">
        <v>68</v>
      </c>
      <c r="C42" s="60">
        <f>350*12</f>
        <v>4200</v>
      </c>
      <c r="D42" s="59"/>
      <c r="E42" s="59"/>
      <c r="F42" s="59"/>
    </row>
    <row r="43" spans="1:6" ht="12.75">
      <c r="A43" s="57"/>
      <c r="B43" s="31" t="s">
        <v>69</v>
      </c>
      <c r="C43" s="60">
        <f>350*12</f>
        <v>4200</v>
      </c>
      <c r="D43" s="59"/>
      <c r="E43" s="59"/>
      <c r="F43" s="59"/>
    </row>
    <row r="44" spans="1:6" ht="12.75">
      <c r="A44" s="57"/>
      <c r="B44" s="56" t="s">
        <v>70</v>
      </c>
      <c r="C44" s="60"/>
      <c r="D44" s="59"/>
      <c r="E44" s="59"/>
      <c r="F44" s="59"/>
    </row>
    <row r="45" spans="1:6" ht="12.75">
      <c r="A45" s="57"/>
      <c r="B45" s="31" t="s">
        <v>71</v>
      </c>
      <c r="C45" s="60">
        <f>2800*12</f>
        <v>33600</v>
      </c>
      <c r="D45" s="59"/>
      <c r="E45" s="59"/>
      <c r="F45" s="59"/>
    </row>
    <row r="46" spans="1:6" ht="12.75">
      <c r="A46" s="57"/>
      <c r="B46" s="31" t="s">
        <v>72</v>
      </c>
      <c r="C46" s="60">
        <v>38000</v>
      </c>
      <c r="D46" s="59"/>
      <c r="E46" s="59"/>
      <c r="F46" s="59"/>
    </row>
    <row r="47" spans="1:6" ht="12.75">
      <c r="A47" s="57"/>
      <c r="B47" s="56" t="s">
        <v>73</v>
      </c>
      <c r="C47" s="60"/>
      <c r="D47" s="59"/>
      <c r="E47" s="59"/>
      <c r="F47" s="59"/>
    </row>
    <row r="48" spans="1:6" ht="12.75">
      <c r="A48" s="57"/>
      <c r="B48" s="31" t="s">
        <v>74</v>
      </c>
      <c r="C48" s="60">
        <f>533*12</f>
        <v>6396</v>
      </c>
      <c r="D48" s="59"/>
      <c r="E48" s="59"/>
      <c r="F48" s="59"/>
    </row>
    <row r="49" spans="1:6" ht="12.75">
      <c r="A49" s="57"/>
      <c r="B49" s="31" t="s">
        <v>75</v>
      </c>
      <c r="C49" s="60">
        <f>500*12</f>
        <v>6000</v>
      </c>
      <c r="D49" s="59"/>
      <c r="E49" s="59"/>
      <c r="F49" s="59"/>
    </row>
    <row r="50" spans="1:6" ht="12.75">
      <c r="A50" s="57"/>
      <c r="B50" s="31" t="s">
        <v>76</v>
      </c>
      <c r="C50" s="60">
        <f>400*12</f>
        <v>4800</v>
      </c>
      <c r="D50" s="59"/>
      <c r="E50" s="59"/>
      <c r="F50" s="59"/>
    </row>
    <row r="51" spans="1:6" ht="12.75">
      <c r="A51" s="57"/>
      <c r="B51" s="31" t="s">
        <v>77</v>
      </c>
      <c r="C51" s="60">
        <f>1508*12</f>
        <v>18096</v>
      </c>
      <c r="D51" s="59"/>
      <c r="E51" s="59"/>
      <c r="F51" s="59"/>
    </row>
    <row r="52" spans="1:6" ht="12.75">
      <c r="A52" s="57"/>
      <c r="B52" s="31" t="s">
        <v>78</v>
      </c>
      <c r="C52" s="61">
        <f>350*12</f>
        <v>4200</v>
      </c>
      <c r="D52" s="59"/>
      <c r="E52" s="59"/>
      <c r="F52" s="59"/>
    </row>
    <row r="53" spans="1:5" s="2" customFormat="1" ht="12.75">
      <c r="A53" s="57"/>
      <c r="B53" s="62" t="s">
        <v>79</v>
      </c>
      <c r="C53" s="63">
        <f>SUM(C42:C52)</f>
        <v>119492</v>
      </c>
      <c r="D53" s="59"/>
      <c r="E53" s="64"/>
    </row>
    <row r="54" spans="1:5" s="2" customFormat="1" ht="12.75">
      <c r="A54" s="57"/>
      <c r="B54" s="65"/>
      <c r="C54" s="65"/>
      <c r="D54" s="65"/>
      <c r="E54" s="65"/>
    </row>
    <row r="55" spans="1:5" s="2" customFormat="1" ht="54.75" customHeight="1">
      <c r="A55" s="57"/>
      <c r="B55" s="66" t="s">
        <v>80</v>
      </c>
      <c r="C55" s="66"/>
      <c r="D55" s="66"/>
      <c r="E55" s="66"/>
    </row>
    <row r="56" spans="1:6" ht="75" customHeight="1">
      <c r="A56" s="67" t="s">
        <v>81</v>
      </c>
      <c r="B56" s="67"/>
      <c r="C56" s="68"/>
      <c r="D56" s="67"/>
      <c r="E56" s="59"/>
      <c r="F56" s="59"/>
    </row>
    <row r="57" spans="1:6" ht="12.75">
      <c r="A57" s="69"/>
      <c r="B57" s="69"/>
      <c r="C57" s="68"/>
      <c r="D57" s="70"/>
      <c r="E57" s="70"/>
      <c r="F57" s="70"/>
    </row>
    <row r="58" spans="1:6" ht="12.75">
      <c r="A58" s="71"/>
      <c r="B58" s="71"/>
      <c r="C58" s="68"/>
      <c r="D58" s="68"/>
      <c r="E58" s="68"/>
      <c r="F58" s="68"/>
    </row>
    <row r="59" spans="1:6" ht="12.75">
      <c r="A59" s="71"/>
      <c r="B59" s="71"/>
      <c r="C59" s="68"/>
      <c r="D59" s="68"/>
      <c r="E59" s="68"/>
      <c r="F59" s="68"/>
    </row>
    <row r="60" spans="1:6" ht="12.75">
      <c r="A60" s="71"/>
      <c r="B60" s="71"/>
      <c r="C60" s="68"/>
      <c r="D60" s="68"/>
      <c r="E60" s="68"/>
      <c r="F60" s="68"/>
    </row>
    <row r="61" spans="1:6" ht="12.75">
      <c r="A61" s="71"/>
      <c r="B61" s="71"/>
      <c r="C61" s="68"/>
      <c r="D61" s="68"/>
      <c r="E61" s="68"/>
      <c r="F61" s="68"/>
    </row>
    <row r="62" spans="1:6" ht="12.75">
      <c r="A62" s="71"/>
      <c r="B62" s="71"/>
      <c r="C62" s="68"/>
      <c r="D62" s="68"/>
      <c r="E62" s="68"/>
      <c r="F62" s="68"/>
    </row>
    <row r="63" spans="1:6" s="72" customFormat="1" ht="12.75">
      <c r="A63" s="71"/>
      <c r="B63" s="71"/>
      <c r="C63" s="68"/>
      <c r="D63" s="68"/>
      <c r="E63" s="68"/>
      <c r="F63" s="68"/>
    </row>
    <row r="64" spans="1:6" s="72" customFormat="1" ht="12.75">
      <c r="A64" s="71"/>
      <c r="B64" s="71"/>
      <c r="C64" s="68"/>
      <c r="D64" s="68"/>
      <c r="E64" s="68"/>
      <c r="F64" s="68"/>
    </row>
    <row r="65" spans="1:6" s="72" customFormat="1" ht="12.75">
      <c r="A65" s="71"/>
      <c r="B65" s="71"/>
      <c r="C65" s="68"/>
      <c r="D65" s="68"/>
      <c r="E65" s="68"/>
      <c r="F65" s="68"/>
    </row>
    <row r="66" spans="1:6" s="72" customFormat="1" ht="12.75">
      <c r="A66" s="71"/>
      <c r="B66" s="71"/>
      <c r="C66" s="68"/>
      <c r="D66" s="68"/>
      <c r="E66" s="68"/>
      <c r="F66" s="68"/>
    </row>
    <row r="67" spans="1:6" s="72" customFormat="1" ht="12.75">
      <c r="A67" s="71"/>
      <c r="B67" s="71"/>
      <c r="C67" s="68"/>
      <c r="D67" s="68"/>
      <c r="E67" s="68"/>
      <c r="F67" s="68"/>
    </row>
    <row r="68" spans="1:6" s="72" customFormat="1" ht="12.75">
      <c r="A68" s="71"/>
      <c r="B68" s="71"/>
      <c r="C68" s="68"/>
      <c r="D68" s="68"/>
      <c r="E68" s="68"/>
      <c r="F68" s="68"/>
    </row>
    <row r="69" spans="1:6" s="72" customFormat="1" ht="12.75">
      <c r="A69" s="1"/>
      <c r="B69" s="1"/>
      <c r="C69" s="68"/>
      <c r="D69" s="68"/>
      <c r="E69" s="68"/>
      <c r="F69" s="68"/>
    </row>
    <row r="70" spans="1:6" s="72" customFormat="1" ht="12.75">
      <c r="A70" s="1"/>
      <c r="B70" s="1"/>
      <c r="C70" s="68"/>
      <c r="D70" s="68"/>
      <c r="E70" s="68"/>
      <c r="F70" s="68"/>
    </row>
    <row r="71" spans="1:6" s="72" customFormat="1" ht="12.75">
      <c r="A71" s="1"/>
      <c r="B71" s="1"/>
      <c r="C71" s="68"/>
      <c r="D71" s="68"/>
      <c r="E71" s="68"/>
      <c r="F71" s="68"/>
    </row>
    <row r="72" spans="1:6" s="72" customFormat="1" ht="12.75">
      <c r="A72" s="1"/>
      <c r="B72" s="1"/>
      <c r="C72" s="68"/>
      <c r="D72" s="68"/>
      <c r="E72" s="68"/>
      <c r="F72" s="68"/>
    </row>
    <row r="73" spans="1:6" s="72" customFormat="1" ht="12.75">
      <c r="A73" s="1"/>
      <c r="B73" s="1"/>
      <c r="C73" s="68"/>
      <c r="D73" s="68"/>
      <c r="E73" s="68"/>
      <c r="F73" s="68"/>
    </row>
    <row r="74" spans="1:6" s="72" customFormat="1" ht="12.75">
      <c r="A74" s="1"/>
      <c r="B74" s="1"/>
      <c r="C74" s="68"/>
      <c r="D74" s="68"/>
      <c r="E74" s="68"/>
      <c r="F74" s="68"/>
    </row>
    <row r="75" spans="1:6" s="72" customFormat="1" ht="12.75">
      <c r="A75" s="1"/>
      <c r="B75" s="1"/>
      <c r="C75" s="68"/>
      <c r="D75" s="68"/>
      <c r="E75" s="68"/>
      <c r="F75" s="68"/>
    </row>
    <row r="76" spans="1:6" s="72" customFormat="1" ht="12.75">
      <c r="A76" s="1"/>
      <c r="B76" s="1"/>
      <c r="C76" s="68"/>
      <c r="D76" s="68"/>
      <c r="E76" s="68"/>
      <c r="F76" s="68"/>
    </row>
    <row r="77" spans="1:6" s="72" customFormat="1" ht="12.75">
      <c r="A77" s="1"/>
      <c r="B77" s="1"/>
      <c r="C77" s="68"/>
      <c r="D77" s="68"/>
      <c r="E77" s="68"/>
      <c r="F77" s="68"/>
    </row>
    <row r="78" spans="1:6" s="72" customFormat="1" ht="12.75">
      <c r="A78" s="1"/>
      <c r="B78" s="1"/>
      <c r="C78" s="68"/>
      <c r="D78" s="68"/>
      <c r="E78" s="68"/>
      <c r="F78" s="68"/>
    </row>
    <row r="79" spans="1:6" s="72" customFormat="1" ht="12.75">
      <c r="A79" s="1"/>
      <c r="B79" s="1"/>
      <c r="C79" s="68"/>
      <c r="D79" s="68"/>
      <c r="E79" s="68"/>
      <c r="F79" s="68"/>
    </row>
    <row r="80" spans="1:6" s="72" customFormat="1" ht="12.75">
      <c r="A80" s="1"/>
      <c r="B80" s="1"/>
      <c r="C80" s="68"/>
      <c r="D80" s="68"/>
      <c r="E80" s="68"/>
      <c r="F80" s="68"/>
    </row>
    <row r="81" spans="1:6" s="72" customFormat="1" ht="12.75">
      <c r="A81" s="1"/>
      <c r="B81" s="1"/>
      <c r="C81" s="68"/>
      <c r="D81" s="68"/>
      <c r="E81" s="68"/>
      <c r="F81" s="68"/>
    </row>
    <row r="82" spans="1:6" s="72" customFormat="1" ht="12.75">
      <c r="A82" s="1"/>
      <c r="B82" s="1"/>
      <c r="C82" s="68"/>
      <c r="D82" s="68"/>
      <c r="E82" s="68"/>
      <c r="F82" s="68"/>
    </row>
    <row r="83" spans="1:6" s="72" customFormat="1" ht="12.75">
      <c r="A83" s="1"/>
      <c r="B83" s="1"/>
      <c r="C83" s="68"/>
      <c r="D83" s="68"/>
      <c r="E83" s="68"/>
      <c r="F83" s="68"/>
    </row>
    <row r="84" spans="1:6" s="72" customFormat="1" ht="12.75">
      <c r="A84" s="1"/>
      <c r="B84" s="1"/>
      <c r="C84" s="68"/>
      <c r="D84" s="68"/>
      <c r="E84" s="68"/>
      <c r="F84" s="68"/>
    </row>
    <row r="85" spans="1:6" s="72" customFormat="1" ht="12.75">
      <c r="A85" s="1"/>
      <c r="B85" s="1"/>
      <c r="C85" s="68"/>
      <c r="D85" s="68"/>
      <c r="E85" s="68"/>
      <c r="F85" s="68"/>
    </row>
    <row r="86" spans="1:6" s="72" customFormat="1" ht="12.75">
      <c r="A86" s="1"/>
      <c r="B86" s="1"/>
      <c r="C86" s="68"/>
      <c r="D86" s="68"/>
      <c r="E86" s="68"/>
      <c r="F86" s="68"/>
    </row>
    <row r="87" spans="1:6" s="72" customFormat="1" ht="12.75">
      <c r="A87" s="1"/>
      <c r="B87" s="1"/>
      <c r="C87" s="68"/>
      <c r="D87" s="68"/>
      <c r="E87" s="68"/>
      <c r="F87" s="68"/>
    </row>
    <row r="88" spans="1:6" s="72" customFormat="1" ht="12.75">
      <c r="A88" s="1"/>
      <c r="B88" s="1"/>
      <c r="C88" s="68"/>
      <c r="D88" s="68"/>
      <c r="E88" s="68"/>
      <c r="F88" s="68"/>
    </row>
    <row r="89" spans="1:6" s="72" customFormat="1" ht="12.75">
      <c r="A89" s="1"/>
      <c r="B89" s="1"/>
      <c r="C89" s="68"/>
      <c r="D89" s="68"/>
      <c r="E89" s="68"/>
      <c r="F89" s="68"/>
    </row>
    <row r="90" spans="1:6" s="72" customFormat="1" ht="12.75">
      <c r="A90" s="1"/>
      <c r="B90" s="1"/>
      <c r="C90" s="68"/>
      <c r="D90" s="68"/>
      <c r="E90" s="68"/>
      <c r="F90" s="68"/>
    </row>
    <row r="91" spans="1:6" s="72" customFormat="1" ht="12.75">
      <c r="A91" s="1"/>
      <c r="B91" s="1"/>
      <c r="C91" s="68"/>
      <c r="D91" s="68"/>
      <c r="E91" s="68"/>
      <c r="F91" s="68"/>
    </row>
    <row r="92" spans="1:6" s="72" customFormat="1" ht="12.75">
      <c r="A92" s="1"/>
      <c r="B92" s="1"/>
      <c r="C92" s="68"/>
      <c r="D92" s="68"/>
      <c r="E92" s="68"/>
      <c r="F92" s="68"/>
    </row>
    <row r="93" spans="1:6" s="72" customFormat="1" ht="12.75">
      <c r="A93" s="1"/>
      <c r="B93" s="1"/>
      <c r="C93" s="68"/>
      <c r="D93" s="68"/>
      <c r="E93" s="68"/>
      <c r="F93" s="68"/>
    </row>
    <row r="94" spans="1:6" s="72" customFormat="1" ht="12.75">
      <c r="A94" s="1"/>
      <c r="B94" s="1"/>
      <c r="C94" s="68"/>
      <c r="D94" s="68"/>
      <c r="E94" s="68"/>
      <c r="F94" s="68"/>
    </row>
    <row r="95" spans="1:6" s="72" customFormat="1" ht="12.75">
      <c r="A95" s="1"/>
      <c r="B95" s="1"/>
      <c r="C95" s="68"/>
      <c r="D95" s="68"/>
      <c r="E95" s="68"/>
      <c r="F95" s="68"/>
    </row>
    <row r="96" spans="1:6" s="72" customFormat="1" ht="12.75">
      <c r="A96" s="1"/>
      <c r="B96" s="1"/>
      <c r="C96" s="68"/>
      <c r="D96" s="68"/>
      <c r="E96" s="68"/>
      <c r="F96" s="68"/>
    </row>
    <row r="97" spans="1:6" s="72" customFormat="1" ht="12.75">
      <c r="A97" s="1"/>
      <c r="B97" s="1"/>
      <c r="C97" s="68"/>
      <c r="D97" s="68"/>
      <c r="E97" s="68"/>
      <c r="F97" s="68"/>
    </row>
    <row r="98" spans="1:6" s="72" customFormat="1" ht="12.75">
      <c r="A98" s="1"/>
      <c r="B98" s="1"/>
      <c r="C98" s="68"/>
      <c r="D98" s="68"/>
      <c r="E98" s="68"/>
      <c r="F98" s="68"/>
    </row>
    <row r="99" spans="1:6" s="72" customFormat="1" ht="12.75">
      <c r="A99" s="1"/>
      <c r="B99" s="1"/>
      <c r="C99" s="68"/>
      <c r="D99" s="68"/>
      <c r="E99" s="68"/>
      <c r="F99" s="68"/>
    </row>
    <row r="100" spans="1:6" s="72" customFormat="1" ht="12.75">
      <c r="A100" s="1"/>
      <c r="B100" s="1"/>
      <c r="C100" s="1"/>
      <c r="D100" s="68"/>
      <c r="E100" s="68"/>
      <c r="F100" s="68"/>
    </row>
    <row r="101" spans="1:6" s="72" customFormat="1" ht="12.75">
      <c r="A101" s="1"/>
      <c r="B101" s="1"/>
      <c r="C101" s="1"/>
      <c r="D101" s="68"/>
      <c r="E101" s="68"/>
      <c r="F101" s="68"/>
    </row>
    <row r="102" spans="1:6" s="72" customFormat="1" ht="12.75">
      <c r="A102" s="1"/>
      <c r="B102" s="1"/>
      <c r="C102" s="1"/>
      <c r="D102" s="68"/>
      <c r="E102" s="68"/>
      <c r="F102" s="68"/>
    </row>
    <row r="103" spans="1:6" s="72" customFormat="1" ht="12.75">
      <c r="A103" s="1"/>
      <c r="B103" s="1"/>
      <c r="C103" s="1"/>
      <c r="D103" s="68"/>
      <c r="E103" s="68"/>
      <c r="F103" s="68"/>
    </row>
    <row r="104" spans="1:6" s="72" customFormat="1" ht="12.75">
      <c r="A104" s="1"/>
      <c r="B104" s="1"/>
      <c r="C104" s="1"/>
      <c r="D104" s="68"/>
      <c r="E104" s="68"/>
      <c r="F104" s="68"/>
    </row>
  </sheetData>
  <sheetProtection selectLockedCells="1" selectUnlockedCells="1"/>
  <mergeCells count="19">
    <mergeCell ref="B1:C1"/>
    <mergeCell ref="A2:F2"/>
    <mergeCell ref="C3:E3"/>
    <mergeCell ref="C4:E4"/>
    <mergeCell ref="C5:E5"/>
    <mergeCell ref="C6:E6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4:E54"/>
    <mergeCell ref="B55:E55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D39" sqref="D39"/>
    </sheetView>
  </sheetViews>
  <sheetFormatPr defaultColWidth="9.140625" defaultRowHeight="12.75"/>
  <cols>
    <col min="1" max="1" width="4.00390625" style="74" customWidth="1"/>
    <col min="2" max="2" width="45.00390625" style="74" customWidth="1"/>
    <col min="3" max="3" width="10.28125" style="74" customWidth="1"/>
    <col min="4" max="4" width="9.00390625" style="74" customWidth="1"/>
    <col min="5" max="5" width="15.28125" style="74" customWidth="1"/>
    <col min="6" max="6" width="16.140625" style="74" customWidth="1"/>
    <col min="7" max="7" width="11.140625" style="74" customWidth="1"/>
    <col min="8" max="8" width="13.00390625" style="74" customWidth="1"/>
    <col min="9" max="16384" width="8.8515625" style="74" customWidth="1"/>
  </cols>
  <sheetData>
    <row r="1" spans="2:3" ht="12.75">
      <c r="B1" s="75" t="s">
        <v>0</v>
      </c>
      <c r="C1" s="75"/>
    </row>
    <row r="2" spans="1:6" ht="28.5" customHeight="1">
      <c r="A2" s="76" t="s">
        <v>82</v>
      </c>
      <c r="B2" s="76"/>
      <c r="C2" s="76"/>
      <c r="D2" s="76"/>
      <c r="E2" s="76"/>
      <c r="F2" s="76"/>
    </row>
    <row r="3" spans="2:6" ht="12.75">
      <c r="B3" s="77" t="s">
        <v>2</v>
      </c>
      <c r="C3" s="78" t="s">
        <v>3</v>
      </c>
      <c r="D3" s="78"/>
      <c r="E3" s="78"/>
      <c r="F3" s="79"/>
    </row>
    <row r="4" spans="2:8" ht="12.75">
      <c r="B4" s="77" t="s">
        <v>4</v>
      </c>
      <c r="C4" s="80">
        <v>7</v>
      </c>
      <c r="D4" s="80"/>
      <c r="E4" s="80"/>
      <c r="F4" s="81"/>
      <c r="H4" s="82"/>
    </row>
    <row r="5" spans="2:8" ht="12.75">
      <c r="B5" s="83" t="s">
        <v>5</v>
      </c>
      <c r="C5" s="80">
        <v>12414.59</v>
      </c>
      <c r="D5" s="80"/>
      <c r="E5" s="80"/>
      <c r="F5" s="81"/>
      <c r="H5" s="82"/>
    </row>
    <row r="6" spans="2:6" ht="12.75">
      <c r="B6" s="83" t="s">
        <v>6</v>
      </c>
      <c r="C6" s="84">
        <v>2104.7</v>
      </c>
      <c r="D6" s="85"/>
      <c r="E6" s="86"/>
      <c r="F6" s="81"/>
    </row>
    <row r="7" spans="2:6" ht="12.75">
      <c r="B7" s="87" t="s">
        <v>7</v>
      </c>
      <c r="C7" s="88">
        <v>1327985.57</v>
      </c>
      <c r="D7" s="89"/>
      <c r="E7" s="90"/>
      <c r="F7" s="91"/>
    </row>
    <row r="8" spans="2:6" ht="12.75">
      <c r="B8" s="87" t="s">
        <v>8</v>
      </c>
      <c r="C8" s="92">
        <v>7</v>
      </c>
      <c r="D8" s="93"/>
      <c r="E8" s="93"/>
      <c r="F8" s="91"/>
    </row>
    <row r="9" spans="2:5" ht="12.75">
      <c r="B9" s="94" t="s">
        <v>9</v>
      </c>
      <c r="C9" s="95">
        <v>10</v>
      </c>
      <c r="D9" s="96"/>
      <c r="E9" s="97"/>
    </row>
    <row r="10" spans="2:5" ht="12.75">
      <c r="B10" s="94" t="s">
        <v>10</v>
      </c>
      <c r="C10" s="95">
        <v>105152.96</v>
      </c>
      <c r="D10" s="96"/>
      <c r="E10" s="97"/>
    </row>
    <row r="11" spans="2:5" ht="12.75">
      <c r="B11" s="94" t="s">
        <v>11</v>
      </c>
      <c r="C11" s="98">
        <f>C5*C9*12</f>
        <v>1489750.7999999998</v>
      </c>
      <c r="D11" s="96">
        <f>C11/12</f>
        <v>124145.89999999998</v>
      </c>
      <c r="E11" s="97"/>
    </row>
    <row r="12" spans="1:6" ht="12.75" customHeight="1">
      <c r="A12" s="99" t="s">
        <v>12</v>
      </c>
      <c r="B12" s="100" t="s">
        <v>13</v>
      </c>
      <c r="C12" s="101" t="s">
        <v>14</v>
      </c>
      <c r="D12" s="101" t="s">
        <v>15</v>
      </c>
      <c r="E12" s="101"/>
      <c r="F12" s="101" t="s">
        <v>16</v>
      </c>
    </row>
    <row r="13" spans="1:6" ht="12.75">
      <c r="A13" s="99"/>
      <c r="B13" s="100"/>
      <c r="C13" s="101"/>
      <c r="D13" s="102" t="s">
        <v>17</v>
      </c>
      <c r="E13" s="102" t="s">
        <v>18</v>
      </c>
      <c r="F13" s="101"/>
    </row>
    <row r="14" spans="1:6" ht="12.75">
      <c r="A14" s="103" t="s">
        <v>19</v>
      </c>
      <c r="B14" s="104" t="s">
        <v>20</v>
      </c>
      <c r="C14" s="105">
        <f>D14*C5</f>
        <v>57603.6976</v>
      </c>
      <c r="D14" s="105">
        <v>4.64</v>
      </c>
      <c r="E14" s="105">
        <f>C14*12</f>
        <v>691244.3711999999</v>
      </c>
      <c r="F14" s="105">
        <f>C14*12</f>
        <v>691244.3711999999</v>
      </c>
    </row>
    <row r="15" spans="1:6" ht="12.75">
      <c r="A15" s="106" t="s">
        <v>21</v>
      </c>
      <c r="B15" s="107" t="s">
        <v>22</v>
      </c>
      <c r="C15" s="105">
        <f>D15*C5</f>
        <v>8317.775300000001</v>
      </c>
      <c r="D15" s="105">
        <v>0.67</v>
      </c>
      <c r="E15" s="105">
        <f>C15*12</f>
        <v>99813.30360000001</v>
      </c>
      <c r="F15" s="105">
        <f>C15*12</f>
        <v>99813.30360000001</v>
      </c>
    </row>
    <row r="16" spans="1:6" ht="12.75">
      <c r="A16" s="106" t="s">
        <v>23</v>
      </c>
      <c r="B16" s="107" t="s">
        <v>24</v>
      </c>
      <c r="C16" s="105">
        <v>2700</v>
      </c>
      <c r="D16" s="105">
        <f>C16/C5</f>
        <v>0.21748603860457735</v>
      </c>
      <c r="E16" s="105">
        <f>C16*12</f>
        <v>32400</v>
      </c>
      <c r="F16" s="105">
        <f>C16*12</f>
        <v>32400</v>
      </c>
    </row>
    <row r="17" spans="1:6" ht="12.75">
      <c r="A17" s="108" t="s">
        <v>25</v>
      </c>
      <c r="B17" s="97" t="s">
        <v>26</v>
      </c>
      <c r="C17" s="105">
        <f>E17/12</f>
        <v>686</v>
      </c>
      <c r="D17" s="105">
        <f>C17/C5</f>
        <v>0.05525756388249632</v>
      </c>
      <c r="E17" s="109">
        <f>(C8*98)*12</f>
        <v>8232</v>
      </c>
      <c r="F17" s="105">
        <f>C17*12</f>
        <v>8232</v>
      </c>
    </row>
    <row r="18" spans="1:6" ht="12.75">
      <c r="A18" s="108" t="s">
        <v>27</v>
      </c>
      <c r="B18" s="110" t="s">
        <v>28</v>
      </c>
      <c r="C18" s="111">
        <f>E18/12</f>
        <v>175.39166666666665</v>
      </c>
      <c r="D18" s="111">
        <f>C18/C5</f>
        <v>0.01412786621762512</v>
      </c>
      <c r="E18" s="111">
        <f>C6*1</f>
        <v>2104.7</v>
      </c>
      <c r="F18" s="111">
        <f>C18*12</f>
        <v>2104.7</v>
      </c>
    </row>
    <row r="19" spans="1:6" ht="12.75">
      <c r="A19" s="108" t="s">
        <v>29</v>
      </c>
      <c r="B19" s="110" t="s">
        <v>30</v>
      </c>
      <c r="C19" s="111">
        <f>E19/12</f>
        <v>368.3225</v>
      </c>
      <c r="D19" s="111">
        <f>C19/C5</f>
        <v>0.029668519057012756</v>
      </c>
      <c r="E19" s="111">
        <f>C6*2.1</f>
        <v>4419.87</v>
      </c>
      <c r="F19" s="111">
        <f>C19*12</f>
        <v>4419.87</v>
      </c>
    </row>
    <row r="20" spans="1:6" s="113" customFormat="1" ht="12.75">
      <c r="A20" s="108" t="s">
        <v>31</v>
      </c>
      <c r="B20" s="112" t="s">
        <v>32</v>
      </c>
      <c r="C20" s="105">
        <f>C11*0.12/12</f>
        <v>14897.507999999996</v>
      </c>
      <c r="D20" s="105">
        <f>C20/C5</f>
        <v>1.1999999999999997</v>
      </c>
      <c r="E20" s="109">
        <f>C11*0.12</f>
        <v>178770.09599999996</v>
      </c>
      <c r="F20" s="105">
        <f>C20*12</f>
        <v>178770.09599999996</v>
      </c>
    </row>
    <row r="21" spans="1:6" ht="12.75">
      <c r="A21" s="108" t="s">
        <v>33</v>
      </c>
      <c r="B21" s="112" t="s">
        <v>34</v>
      </c>
      <c r="C21" s="114">
        <f>C11*0.009/12</f>
        <v>1117.3131</v>
      </c>
      <c r="D21" s="114">
        <f>C21/C5</f>
        <v>0.09000000000000001</v>
      </c>
      <c r="E21" s="115">
        <f>C11*0.009</f>
        <v>13407.7572</v>
      </c>
      <c r="F21" s="114">
        <f>C21*12</f>
        <v>13407.7572</v>
      </c>
    </row>
    <row r="22" spans="1:6" s="113" customFormat="1" ht="12.75">
      <c r="A22" s="108" t="s">
        <v>35</v>
      </c>
      <c r="B22" s="112" t="s">
        <v>36</v>
      </c>
      <c r="C22" s="105">
        <f>E22/12</f>
        <v>3103.6474999999996</v>
      </c>
      <c r="D22" s="105">
        <f>C22/C5</f>
        <v>0.24999999999999997</v>
      </c>
      <c r="E22" s="109">
        <f>C11*0.025</f>
        <v>37243.77</v>
      </c>
      <c r="F22" s="105">
        <f>C22*12</f>
        <v>37243.77</v>
      </c>
    </row>
    <row r="23" spans="1:6" s="118" customFormat="1" ht="12.75">
      <c r="A23" s="116" t="s">
        <v>37</v>
      </c>
      <c r="B23" s="117" t="s">
        <v>38</v>
      </c>
      <c r="C23" s="114">
        <f>E23/12</f>
        <v>1106.6546416666667</v>
      </c>
      <c r="D23" s="114">
        <f>E23/C5/12</f>
        <v>0.0891414570812783</v>
      </c>
      <c r="E23" s="115">
        <f>C7*0.01</f>
        <v>13279.8557</v>
      </c>
      <c r="F23" s="105">
        <f>C23*12</f>
        <v>13279.8557</v>
      </c>
    </row>
    <row r="24" spans="1:6" s="121" customFormat="1" ht="12.75">
      <c r="A24" s="119"/>
      <c r="B24" s="96" t="s">
        <v>39</v>
      </c>
      <c r="C24" s="120">
        <f>SUM(C14:C23)</f>
        <v>90076.31030833333</v>
      </c>
      <c r="D24" s="120">
        <f>SUM(D14:D23)</f>
        <v>7.255681444842989</v>
      </c>
      <c r="E24" s="120">
        <f>SUM(E14:E23)</f>
        <v>1080915.7237</v>
      </c>
      <c r="F24" s="120">
        <f>SUM(F14:F23)</f>
        <v>1080915.7237</v>
      </c>
    </row>
    <row r="25" spans="1:6" ht="12.75" customHeight="1">
      <c r="A25" s="122" t="s">
        <v>41</v>
      </c>
      <c r="B25" s="123" t="s">
        <v>42</v>
      </c>
      <c r="C25" s="105"/>
      <c r="D25" s="105"/>
      <c r="E25" s="109"/>
      <c r="F25" s="109"/>
    </row>
    <row r="26" spans="1:6" ht="12.75" customHeight="1">
      <c r="A26" s="122"/>
      <c r="B26" s="123"/>
      <c r="C26" s="105"/>
      <c r="D26" s="105"/>
      <c r="E26" s="109"/>
      <c r="F26" s="109"/>
    </row>
    <row r="27" spans="1:6" ht="12.75" customHeight="1">
      <c r="A27" s="108" t="s">
        <v>43</v>
      </c>
      <c r="B27" s="112" t="s">
        <v>48</v>
      </c>
      <c r="C27" s="105">
        <f>E27/12</f>
        <v>1458.3333333333333</v>
      </c>
      <c r="D27" s="105">
        <f>C27/C5</f>
        <v>0.11746931097469455</v>
      </c>
      <c r="E27" s="109">
        <v>17500</v>
      </c>
      <c r="F27" s="109"/>
    </row>
    <row r="28" spans="1:6" ht="15.75" customHeight="1">
      <c r="A28" s="108" t="s">
        <v>45</v>
      </c>
      <c r="B28" s="112" t="s">
        <v>52</v>
      </c>
      <c r="C28" s="105">
        <f>E28/12</f>
        <v>1666.6666666666667</v>
      </c>
      <c r="D28" s="105">
        <f>C28/C5</f>
        <v>0.13425064111393664</v>
      </c>
      <c r="E28" s="109">
        <v>20000</v>
      </c>
      <c r="F28" s="109"/>
    </row>
    <row r="29" spans="1:6" ht="12.75">
      <c r="A29" s="108" t="s">
        <v>47</v>
      </c>
      <c r="B29" s="112" t="s">
        <v>54</v>
      </c>
      <c r="C29" s="105">
        <f>E29/12</f>
        <v>2916.6666666666665</v>
      </c>
      <c r="D29" s="105">
        <f>C29/C5</f>
        <v>0.2349386219493891</v>
      </c>
      <c r="E29" s="109">
        <v>35000</v>
      </c>
      <c r="F29" s="109"/>
    </row>
    <row r="30" spans="1:6" ht="12.75">
      <c r="A30" s="108" t="s">
        <v>49</v>
      </c>
      <c r="B30" s="107" t="s">
        <v>83</v>
      </c>
      <c r="C30" s="105">
        <f>E30/12</f>
        <v>6564.5</v>
      </c>
      <c r="D30" s="105">
        <f>C30/C5</f>
        <v>0.5287730001554622</v>
      </c>
      <c r="E30" s="124">
        <v>78774</v>
      </c>
      <c r="F30" s="109"/>
    </row>
    <row r="31" spans="1:6" ht="12.75">
      <c r="A31" s="108" t="s">
        <v>51</v>
      </c>
      <c r="B31" s="107" t="s">
        <v>84</v>
      </c>
      <c r="C31" s="105">
        <f>E31/12</f>
        <v>8839.699166666667</v>
      </c>
      <c r="D31" s="105">
        <f>C31/C5</f>
        <v>0.7120411682275989</v>
      </c>
      <c r="E31" s="105">
        <v>106076.39</v>
      </c>
      <c r="F31" s="120"/>
    </row>
    <row r="32" spans="1:6" ht="12.75">
      <c r="A32" s="108" t="s">
        <v>53</v>
      </c>
      <c r="B32" s="107" t="s">
        <v>85</v>
      </c>
      <c r="C32" s="114">
        <f>E32/12</f>
        <v>17500</v>
      </c>
      <c r="D32" s="114">
        <f>C32/C5</f>
        <v>1.4096317316963347</v>
      </c>
      <c r="E32" s="115">
        <v>210000</v>
      </c>
      <c r="F32" s="120"/>
    </row>
    <row r="33" spans="1:6" ht="12.75">
      <c r="A33" s="108" t="s">
        <v>55</v>
      </c>
      <c r="B33" s="107" t="s">
        <v>86</v>
      </c>
      <c r="C33" s="114">
        <f>E33/12</f>
        <v>5833.333333333333</v>
      </c>
      <c r="D33" s="114">
        <f>C33/C5</f>
        <v>0.4698772438987782</v>
      </c>
      <c r="E33" s="115">
        <v>70000</v>
      </c>
      <c r="F33" s="120"/>
    </row>
    <row r="34" spans="1:6" ht="12.75">
      <c r="A34" s="108" t="s">
        <v>57</v>
      </c>
      <c r="B34" s="125" t="s">
        <v>87</v>
      </c>
      <c r="C34" s="105">
        <f>E34/12</f>
        <v>8333.333333333334</v>
      </c>
      <c r="D34" s="105">
        <f>C34/C5</f>
        <v>0.6712532055696833</v>
      </c>
      <c r="E34" s="105">
        <v>100000</v>
      </c>
      <c r="F34" s="120"/>
    </row>
    <row r="35" spans="1:6" ht="12.75">
      <c r="A35" s="107"/>
      <c r="B35" s="126" t="s">
        <v>65</v>
      </c>
      <c r="C35" s="127">
        <f>SUM(C27:C34)</f>
        <v>53112.53250000001</v>
      </c>
      <c r="D35" s="127">
        <f>SUM(D27:D34)</f>
        <v>4.278234923585878</v>
      </c>
      <c r="E35" s="127">
        <f>SUM(E27:E34)</f>
        <v>637350.39</v>
      </c>
      <c r="F35" s="128"/>
    </row>
    <row r="36" spans="1:6" ht="12.75">
      <c r="A36" s="107"/>
      <c r="B36" s="45" t="s">
        <v>88</v>
      </c>
      <c r="C36" s="129"/>
      <c r="D36" s="129"/>
      <c r="E36" s="129"/>
      <c r="F36" s="129">
        <v>602011.18</v>
      </c>
    </row>
    <row r="37" spans="1:6" ht="12.75">
      <c r="A37" s="106"/>
      <c r="B37" s="130" t="s">
        <v>66</v>
      </c>
      <c r="C37" s="120"/>
      <c r="D37" s="120">
        <f>SUM(D24+D35)</f>
        <v>11.533916368428867</v>
      </c>
      <c r="E37" s="120"/>
      <c r="F37" s="120"/>
    </row>
    <row r="38" spans="1:6" ht="12.75">
      <c r="A38" s="131"/>
      <c r="B38" s="130" t="s">
        <v>67</v>
      </c>
      <c r="C38" s="132"/>
      <c r="D38" s="133"/>
      <c r="E38" s="133"/>
      <c r="F38" s="133"/>
    </row>
    <row r="39" spans="1:6" ht="12.75">
      <c r="A39" s="131"/>
      <c r="B39" s="106" t="s">
        <v>68</v>
      </c>
      <c r="C39" s="134">
        <f>350*12</f>
        <v>4200</v>
      </c>
      <c r="D39" s="133"/>
      <c r="E39" s="133"/>
      <c r="F39" s="133"/>
    </row>
    <row r="40" spans="1:6" ht="12.75">
      <c r="A40" s="131"/>
      <c r="B40" s="107" t="s">
        <v>69</v>
      </c>
      <c r="C40" s="134">
        <f>350*12</f>
        <v>4200</v>
      </c>
      <c r="D40" s="133"/>
      <c r="E40" s="133"/>
      <c r="F40" s="133"/>
    </row>
    <row r="41" spans="1:6" ht="12.75">
      <c r="A41" s="131"/>
      <c r="B41" s="130" t="s">
        <v>70</v>
      </c>
      <c r="C41" s="134"/>
      <c r="D41" s="133"/>
      <c r="E41" s="133"/>
      <c r="F41" s="133"/>
    </row>
    <row r="42" spans="1:6" ht="12.75">
      <c r="A42" s="131"/>
      <c r="B42" s="107" t="s">
        <v>71</v>
      </c>
      <c r="C42" s="134">
        <f>2800*12</f>
        <v>33600</v>
      </c>
      <c r="D42" s="133"/>
      <c r="E42" s="133"/>
      <c r="F42" s="133"/>
    </row>
    <row r="43" spans="1:6" ht="12.75">
      <c r="A43" s="131"/>
      <c r="B43" s="107" t="s">
        <v>72</v>
      </c>
      <c r="C43" s="134">
        <v>38000</v>
      </c>
      <c r="D43" s="133"/>
      <c r="E43" s="133"/>
      <c r="F43" s="133"/>
    </row>
    <row r="44" spans="1:6" ht="12.75">
      <c r="A44" s="131"/>
      <c r="B44" s="130" t="s">
        <v>73</v>
      </c>
      <c r="C44" s="134"/>
      <c r="D44" s="133"/>
      <c r="E44" s="133"/>
      <c r="F44" s="133"/>
    </row>
    <row r="45" spans="1:6" ht="12.75">
      <c r="A45" s="131"/>
      <c r="B45" s="107" t="s">
        <v>74</v>
      </c>
      <c r="C45" s="134">
        <f>533*12</f>
        <v>6396</v>
      </c>
      <c r="D45" s="133"/>
      <c r="E45" s="133"/>
      <c r="F45" s="133"/>
    </row>
    <row r="46" spans="1:6" ht="12.75">
      <c r="A46" s="131"/>
      <c r="B46" s="107" t="s">
        <v>75</v>
      </c>
      <c r="C46" s="134">
        <f>500*12</f>
        <v>6000</v>
      </c>
      <c r="D46" s="133"/>
      <c r="E46" s="133"/>
      <c r="F46" s="133"/>
    </row>
    <row r="47" spans="1:6" ht="12.75">
      <c r="A47" s="131"/>
      <c r="B47" s="107" t="s">
        <v>76</v>
      </c>
      <c r="C47" s="134">
        <f>400</f>
        <v>400</v>
      </c>
      <c r="D47" s="133">
        <f>C47*12</f>
        <v>4800</v>
      </c>
      <c r="E47" s="133"/>
      <c r="F47" s="133"/>
    </row>
    <row r="48" spans="1:6" ht="12.75">
      <c r="A48" s="131"/>
      <c r="B48" s="107" t="s">
        <v>89</v>
      </c>
      <c r="C48" s="134">
        <v>350</v>
      </c>
      <c r="D48" s="133">
        <f>C48*12</f>
        <v>4200</v>
      </c>
      <c r="E48" s="133"/>
      <c r="F48" s="133"/>
    </row>
    <row r="49" spans="1:6" ht="12.75">
      <c r="A49" s="131"/>
      <c r="B49" s="107" t="s">
        <v>90</v>
      </c>
      <c r="C49" s="134">
        <f>1508</f>
        <v>1508</v>
      </c>
      <c r="D49" s="133">
        <f>C49*12</f>
        <v>18096</v>
      </c>
      <c r="E49" s="133"/>
      <c r="F49" s="133"/>
    </row>
    <row r="50" spans="1:6" ht="12.75">
      <c r="A50" s="131"/>
      <c r="B50" s="107" t="s">
        <v>78</v>
      </c>
      <c r="C50" s="135">
        <f>350</f>
        <v>350</v>
      </c>
      <c r="D50" s="133">
        <f>C50*12</f>
        <v>4200</v>
      </c>
      <c r="E50" s="133"/>
      <c r="F50" s="133"/>
    </row>
    <row r="51" spans="1:5" ht="12.75">
      <c r="A51" s="131"/>
      <c r="B51" s="134" t="s">
        <v>79</v>
      </c>
      <c r="C51" s="132">
        <f>SUM(C39:C50)</f>
        <v>95004</v>
      </c>
      <c r="D51" s="132">
        <f>SUM(D39:D50)</f>
        <v>31296</v>
      </c>
      <c r="E51" s="136"/>
    </row>
    <row r="52" spans="1:5" ht="1.5" customHeight="1">
      <c r="A52" s="131"/>
      <c r="B52" s="137"/>
      <c r="C52" s="137"/>
      <c r="D52" s="137"/>
      <c r="E52" s="137"/>
    </row>
    <row r="53" spans="1:5" ht="39.75" customHeight="1">
      <c r="A53" s="131"/>
      <c r="B53" s="138" t="s">
        <v>91</v>
      </c>
      <c r="C53" s="138"/>
      <c r="D53" s="138"/>
      <c r="E53" s="138"/>
    </row>
    <row r="54" spans="1:6" ht="75" customHeight="1">
      <c r="A54" s="139" t="s">
        <v>81</v>
      </c>
      <c r="B54" s="139"/>
      <c r="C54" s="140"/>
      <c r="D54" s="139"/>
      <c r="E54" s="133"/>
      <c r="F54" s="133"/>
    </row>
    <row r="55" spans="1:6" ht="12.75">
      <c r="A55" s="131"/>
      <c r="B55" s="131"/>
      <c r="C55" s="140"/>
      <c r="D55" s="133"/>
      <c r="E55" s="133"/>
      <c r="F55" s="133"/>
    </row>
    <row r="56" spans="1:6" ht="12.75">
      <c r="A56" s="141"/>
      <c r="B56" s="141"/>
      <c r="C56" s="140"/>
      <c r="D56" s="140"/>
      <c r="E56" s="140"/>
      <c r="F56" s="140"/>
    </row>
    <row r="57" spans="1:6" ht="12.75">
      <c r="A57" s="141"/>
      <c r="B57" s="141"/>
      <c r="C57" s="140"/>
      <c r="D57" s="140"/>
      <c r="E57" s="140"/>
      <c r="F57" s="140"/>
    </row>
    <row r="58" spans="1:6" ht="12.75">
      <c r="A58" s="141"/>
      <c r="B58" s="141"/>
      <c r="C58" s="140"/>
      <c r="D58" s="140"/>
      <c r="E58" s="140"/>
      <c r="F58" s="140"/>
    </row>
    <row r="59" spans="1:6" ht="12.75">
      <c r="A59" s="141"/>
      <c r="B59" s="141"/>
      <c r="C59" s="140"/>
      <c r="D59" s="140"/>
      <c r="E59" s="140"/>
      <c r="F59" s="140"/>
    </row>
    <row r="60" spans="1:6" ht="12.75">
      <c r="A60" s="141"/>
      <c r="B60" s="141"/>
      <c r="C60" s="140"/>
      <c r="D60" s="140"/>
      <c r="E60" s="140"/>
      <c r="F60" s="140"/>
    </row>
    <row r="61" spans="1:6" s="136" customFormat="1" ht="12.75">
      <c r="A61" s="141"/>
      <c r="B61" s="141"/>
      <c r="C61" s="140"/>
      <c r="D61" s="140"/>
      <c r="E61" s="140"/>
      <c r="F61" s="140"/>
    </row>
    <row r="62" spans="1:6" s="136" customFormat="1" ht="12.75">
      <c r="A62" s="141"/>
      <c r="B62" s="141"/>
      <c r="C62" s="140"/>
      <c r="D62" s="140"/>
      <c r="E62" s="140"/>
      <c r="F62" s="140"/>
    </row>
    <row r="63" spans="1:6" s="136" customFormat="1" ht="12.75">
      <c r="A63" s="141"/>
      <c r="B63" s="141"/>
      <c r="C63" s="140"/>
      <c r="D63" s="140"/>
      <c r="E63" s="140"/>
      <c r="F63" s="140"/>
    </row>
    <row r="64" spans="1:6" s="136" customFormat="1" ht="12.75">
      <c r="A64" s="141"/>
      <c r="B64" s="141"/>
      <c r="C64" s="140"/>
      <c r="D64" s="140"/>
      <c r="E64" s="140"/>
      <c r="F64" s="140"/>
    </row>
    <row r="65" spans="1:6" s="136" customFormat="1" ht="12.75">
      <c r="A65" s="141"/>
      <c r="B65" s="141"/>
      <c r="C65" s="140"/>
      <c r="D65" s="140"/>
      <c r="E65" s="140"/>
      <c r="F65" s="140"/>
    </row>
    <row r="66" spans="1:6" s="136" customFormat="1" ht="12.75">
      <c r="A66" s="141"/>
      <c r="B66" s="141"/>
      <c r="C66" s="140"/>
      <c r="D66" s="140"/>
      <c r="E66" s="140"/>
      <c r="F66" s="140"/>
    </row>
    <row r="67" spans="1:6" s="136" customFormat="1" ht="12.75">
      <c r="A67" s="74"/>
      <c r="B67" s="74"/>
      <c r="C67" s="140"/>
      <c r="D67" s="140"/>
      <c r="E67" s="140"/>
      <c r="F67" s="140"/>
    </row>
    <row r="68" spans="1:6" s="136" customFormat="1" ht="12.75">
      <c r="A68" s="74"/>
      <c r="B68" s="74"/>
      <c r="C68" s="140"/>
      <c r="D68" s="140"/>
      <c r="E68" s="140"/>
      <c r="F68" s="140"/>
    </row>
    <row r="69" spans="1:6" s="136" customFormat="1" ht="12.75">
      <c r="A69" s="74"/>
      <c r="B69" s="74"/>
      <c r="C69" s="140"/>
      <c r="D69" s="140"/>
      <c r="E69" s="140"/>
      <c r="F69" s="140"/>
    </row>
    <row r="70" spans="1:6" s="136" customFormat="1" ht="12.75">
      <c r="A70" s="74"/>
      <c r="B70" s="74"/>
      <c r="C70" s="140"/>
      <c r="D70" s="140"/>
      <c r="E70" s="140"/>
      <c r="F70" s="140"/>
    </row>
    <row r="71" spans="1:6" s="136" customFormat="1" ht="12.75">
      <c r="A71" s="74"/>
      <c r="B71" s="74"/>
      <c r="C71" s="140"/>
      <c r="D71" s="140"/>
      <c r="E71" s="140"/>
      <c r="F71" s="140"/>
    </row>
    <row r="72" spans="1:6" s="136" customFormat="1" ht="12.75">
      <c r="A72" s="74"/>
      <c r="B72" s="74"/>
      <c r="C72" s="140"/>
      <c r="D72" s="140"/>
      <c r="E72" s="140"/>
      <c r="F72" s="140"/>
    </row>
    <row r="73" spans="1:6" s="136" customFormat="1" ht="12.75">
      <c r="A73" s="74"/>
      <c r="B73" s="74"/>
      <c r="C73" s="140"/>
      <c r="D73" s="140"/>
      <c r="E73" s="140"/>
      <c r="F73" s="140"/>
    </row>
    <row r="74" spans="1:6" s="136" customFormat="1" ht="12.75">
      <c r="A74" s="74"/>
      <c r="B74" s="74"/>
      <c r="C74" s="140"/>
      <c r="D74" s="140"/>
      <c r="E74" s="140"/>
      <c r="F74" s="140"/>
    </row>
    <row r="75" spans="1:6" s="136" customFormat="1" ht="12.75">
      <c r="A75" s="74"/>
      <c r="B75" s="74"/>
      <c r="C75" s="140"/>
      <c r="D75" s="140"/>
      <c r="E75" s="140"/>
      <c r="F75" s="140"/>
    </row>
    <row r="76" spans="1:6" s="136" customFormat="1" ht="12.75">
      <c r="A76" s="74"/>
      <c r="B76" s="74"/>
      <c r="C76" s="140"/>
      <c r="D76" s="140"/>
      <c r="E76" s="140"/>
      <c r="F76" s="140"/>
    </row>
    <row r="77" spans="1:6" s="136" customFormat="1" ht="12.75">
      <c r="A77" s="74"/>
      <c r="B77" s="74"/>
      <c r="C77" s="140"/>
      <c r="D77" s="140"/>
      <c r="E77" s="140"/>
      <c r="F77" s="140"/>
    </row>
    <row r="78" spans="1:6" s="136" customFormat="1" ht="12.75">
      <c r="A78" s="74"/>
      <c r="B78" s="74"/>
      <c r="C78" s="140"/>
      <c r="D78" s="140"/>
      <c r="E78" s="140"/>
      <c r="F78" s="140"/>
    </row>
    <row r="79" spans="1:6" s="136" customFormat="1" ht="12.75">
      <c r="A79" s="74"/>
      <c r="B79" s="74"/>
      <c r="C79" s="140"/>
      <c r="D79" s="140"/>
      <c r="E79" s="140"/>
      <c r="F79" s="140"/>
    </row>
    <row r="80" spans="1:6" s="136" customFormat="1" ht="12.75">
      <c r="A80" s="74"/>
      <c r="B80" s="74"/>
      <c r="C80" s="140"/>
      <c r="D80" s="140"/>
      <c r="E80" s="140"/>
      <c r="F80" s="140"/>
    </row>
    <row r="81" spans="1:6" s="136" customFormat="1" ht="12.75">
      <c r="A81" s="74"/>
      <c r="B81" s="74"/>
      <c r="C81" s="140"/>
      <c r="D81" s="140"/>
      <c r="E81" s="140"/>
      <c r="F81" s="140"/>
    </row>
    <row r="82" spans="1:6" s="136" customFormat="1" ht="12.75">
      <c r="A82" s="74"/>
      <c r="B82" s="74"/>
      <c r="C82" s="140"/>
      <c r="D82" s="140"/>
      <c r="E82" s="140"/>
      <c r="F82" s="140"/>
    </row>
    <row r="83" spans="1:6" s="136" customFormat="1" ht="12.75">
      <c r="A83" s="74"/>
      <c r="B83" s="74"/>
      <c r="C83" s="140"/>
      <c r="D83" s="140"/>
      <c r="E83" s="140"/>
      <c r="F83" s="140"/>
    </row>
    <row r="84" spans="1:6" s="136" customFormat="1" ht="12.75">
      <c r="A84" s="74"/>
      <c r="B84" s="74"/>
      <c r="C84" s="140"/>
      <c r="D84" s="140"/>
      <c r="E84" s="140"/>
      <c r="F84" s="140"/>
    </row>
    <row r="85" spans="1:6" s="136" customFormat="1" ht="12.75">
      <c r="A85" s="74"/>
      <c r="B85" s="74"/>
      <c r="C85" s="140"/>
      <c r="D85" s="140"/>
      <c r="E85" s="140"/>
      <c r="F85" s="140"/>
    </row>
    <row r="86" spans="1:6" s="136" customFormat="1" ht="12.75">
      <c r="A86" s="74"/>
      <c r="B86" s="74"/>
      <c r="C86" s="140"/>
      <c r="D86" s="140"/>
      <c r="E86" s="140"/>
      <c r="F86" s="140"/>
    </row>
    <row r="87" spans="1:6" s="136" customFormat="1" ht="12.75">
      <c r="A87" s="74"/>
      <c r="B87" s="74"/>
      <c r="C87" s="140"/>
      <c r="D87" s="140"/>
      <c r="E87" s="140"/>
      <c r="F87" s="140"/>
    </row>
    <row r="88" spans="1:6" s="136" customFormat="1" ht="12.75">
      <c r="A88" s="74"/>
      <c r="B88" s="74"/>
      <c r="C88" s="140"/>
      <c r="D88" s="140"/>
      <c r="E88" s="140"/>
      <c r="F88" s="140"/>
    </row>
    <row r="89" spans="1:6" s="136" customFormat="1" ht="12.75">
      <c r="A89" s="74"/>
      <c r="B89" s="74"/>
      <c r="C89" s="140"/>
      <c r="D89" s="140"/>
      <c r="E89" s="140"/>
      <c r="F89" s="140"/>
    </row>
    <row r="90" spans="1:6" s="136" customFormat="1" ht="12.75">
      <c r="A90" s="74"/>
      <c r="B90" s="74"/>
      <c r="C90" s="140"/>
      <c r="D90" s="140"/>
      <c r="E90" s="140"/>
      <c r="F90" s="140"/>
    </row>
    <row r="91" spans="1:6" s="136" customFormat="1" ht="12.75">
      <c r="A91" s="74"/>
      <c r="B91" s="74"/>
      <c r="C91" s="140"/>
      <c r="D91" s="140"/>
      <c r="E91" s="140"/>
      <c r="F91" s="140"/>
    </row>
    <row r="92" spans="1:6" s="136" customFormat="1" ht="12.75">
      <c r="A92" s="74"/>
      <c r="B92" s="74"/>
      <c r="C92" s="140"/>
      <c r="D92" s="140"/>
      <c r="E92" s="140"/>
      <c r="F92" s="140"/>
    </row>
    <row r="93" spans="1:6" s="136" customFormat="1" ht="12.75">
      <c r="A93" s="74"/>
      <c r="B93" s="74"/>
      <c r="C93" s="140"/>
      <c r="D93" s="140"/>
      <c r="E93" s="140"/>
      <c r="F93" s="140"/>
    </row>
    <row r="94" spans="1:6" s="136" customFormat="1" ht="12.75">
      <c r="A94" s="74"/>
      <c r="B94" s="74"/>
      <c r="C94" s="140"/>
      <c r="D94" s="140"/>
      <c r="E94" s="140"/>
      <c r="F94" s="140"/>
    </row>
    <row r="95" spans="1:6" s="136" customFormat="1" ht="12.75">
      <c r="A95" s="74"/>
      <c r="B95" s="74"/>
      <c r="C95" s="140"/>
      <c r="D95" s="140"/>
      <c r="E95" s="140"/>
      <c r="F95" s="140"/>
    </row>
    <row r="96" spans="1:6" s="136" customFormat="1" ht="12.75">
      <c r="A96" s="74"/>
      <c r="B96" s="74"/>
      <c r="C96" s="140"/>
      <c r="D96" s="140"/>
      <c r="E96" s="140"/>
      <c r="F96" s="140"/>
    </row>
    <row r="97" spans="1:6" s="136" customFormat="1" ht="12.75">
      <c r="A97" s="74"/>
      <c r="B97" s="74"/>
      <c r="C97" s="140"/>
      <c r="D97" s="140"/>
      <c r="E97" s="140"/>
      <c r="F97" s="140"/>
    </row>
    <row r="98" spans="1:6" s="136" customFormat="1" ht="12.75">
      <c r="A98" s="74"/>
      <c r="B98" s="74"/>
      <c r="C98" s="74"/>
      <c r="D98" s="140"/>
      <c r="E98" s="140"/>
      <c r="F98" s="140"/>
    </row>
    <row r="99" spans="1:6" s="136" customFormat="1" ht="12.75">
      <c r="A99" s="74"/>
      <c r="B99" s="74"/>
      <c r="C99" s="74"/>
      <c r="D99" s="140"/>
      <c r="E99" s="140"/>
      <c r="F99" s="140"/>
    </row>
    <row r="100" spans="1:6" s="136" customFormat="1" ht="12.75">
      <c r="A100" s="74"/>
      <c r="B100" s="74"/>
      <c r="C100" s="74"/>
      <c r="D100" s="140"/>
      <c r="E100" s="140"/>
      <c r="F100" s="140"/>
    </row>
    <row r="101" spans="1:6" s="136" customFormat="1" ht="12.75">
      <c r="A101" s="74"/>
      <c r="B101" s="74"/>
      <c r="C101" s="74"/>
      <c r="D101" s="140"/>
      <c r="E101" s="140"/>
      <c r="F101" s="140"/>
    </row>
    <row r="102" spans="1:6" s="136" customFormat="1" ht="12.75">
      <c r="A102" s="74"/>
      <c r="B102" s="74"/>
      <c r="C102" s="74"/>
      <c r="D102" s="140"/>
      <c r="E102" s="140"/>
      <c r="F102" s="140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2:E52"/>
    <mergeCell ref="B53:E5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E17" sqref="E17"/>
    </sheetView>
  </sheetViews>
  <sheetFormatPr defaultColWidth="9.140625" defaultRowHeight="12.75"/>
  <cols>
    <col min="1" max="1" width="4.00390625" style="142" customWidth="1"/>
    <col min="2" max="2" width="45.00390625" style="142" customWidth="1"/>
    <col min="3" max="3" width="10.28125" style="142" customWidth="1"/>
    <col min="4" max="4" width="9.00390625" style="142" customWidth="1"/>
    <col min="5" max="5" width="15.28125" style="142" customWidth="1"/>
    <col min="6" max="6" width="16.140625" style="142" customWidth="1"/>
    <col min="7" max="7" width="11.140625" style="142" customWidth="1"/>
    <col min="8" max="8" width="13.00390625" style="142" customWidth="1"/>
    <col min="9" max="16384" width="8.8515625" style="142" customWidth="1"/>
  </cols>
  <sheetData>
    <row r="1" spans="2:3" ht="12.75">
      <c r="B1" s="143" t="s">
        <v>0</v>
      </c>
      <c r="C1" s="143"/>
    </row>
    <row r="2" spans="1:6" ht="28.5" customHeight="1">
      <c r="A2" s="144" t="s">
        <v>82</v>
      </c>
      <c r="B2" s="144"/>
      <c r="C2" s="144"/>
      <c r="D2" s="144"/>
      <c r="E2" s="144"/>
      <c r="F2" s="144"/>
    </row>
    <row r="3" spans="2:6" ht="12.75">
      <c r="B3" s="145" t="s">
        <v>2</v>
      </c>
      <c r="C3" s="146" t="s">
        <v>3</v>
      </c>
      <c r="D3" s="146"/>
      <c r="E3" s="146"/>
      <c r="F3" s="147"/>
    </row>
    <row r="4" spans="2:8" ht="12.75">
      <c r="B4" s="145" t="s">
        <v>4</v>
      </c>
      <c r="C4" s="148">
        <v>7</v>
      </c>
      <c r="D4" s="148"/>
      <c r="E4" s="148"/>
      <c r="F4" s="149"/>
      <c r="H4" s="82"/>
    </row>
    <row r="5" spans="2:8" ht="12.75">
      <c r="B5" s="150" t="s">
        <v>5</v>
      </c>
      <c r="C5" s="148">
        <v>12414.59</v>
      </c>
      <c r="D5" s="148"/>
      <c r="E5" s="148"/>
      <c r="F5" s="149"/>
      <c r="H5" s="82"/>
    </row>
    <row r="6" spans="2:6" ht="12.75">
      <c r="B6" s="150" t="s">
        <v>6</v>
      </c>
      <c r="C6" s="148">
        <v>1470</v>
      </c>
      <c r="D6" s="148"/>
      <c r="E6" s="148"/>
      <c r="F6" s="149"/>
    </row>
    <row r="7" spans="2:6" ht="12.75">
      <c r="B7" s="151" t="s">
        <v>7</v>
      </c>
      <c r="C7" s="152">
        <v>1327985.57</v>
      </c>
      <c r="D7" s="153"/>
      <c r="E7" s="154"/>
      <c r="F7" s="155"/>
    </row>
    <row r="8" spans="2:6" ht="12.75">
      <c r="B8" s="151" t="s">
        <v>8</v>
      </c>
      <c r="C8" s="156">
        <v>7</v>
      </c>
      <c r="D8" s="157"/>
      <c r="E8" s="157"/>
      <c r="F8" s="155"/>
    </row>
    <row r="9" spans="2:5" ht="12.75">
      <c r="B9" s="94" t="s">
        <v>9</v>
      </c>
      <c r="C9" s="158">
        <v>10</v>
      </c>
      <c r="D9" s="159"/>
      <c r="E9" s="160"/>
    </row>
    <row r="10" spans="2:5" ht="12.75">
      <c r="B10" s="94" t="s">
        <v>10</v>
      </c>
      <c r="C10" s="158">
        <f>D50</f>
        <v>123692</v>
      </c>
      <c r="D10" s="159"/>
      <c r="E10" s="160"/>
    </row>
    <row r="11" spans="2:5" ht="12.75">
      <c r="B11" s="94" t="s">
        <v>11</v>
      </c>
      <c r="C11" s="161">
        <f>C5*C9*12</f>
        <v>1489750.7999999998</v>
      </c>
      <c r="D11" s="159">
        <f>C11/12</f>
        <v>124145.89999999998</v>
      </c>
      <c r="E11" s="160"/>
    </row>
    <row r="12" spans="1:6" ht="12.75" customHeight="1">
      <c r="A12" s="162" t="s">
        <v>12</v>
      </c>
      <c r="B12" s="163" t="s">
        <v>13</v>
      </c>
      <c r="C12" s="164" t="s">
        <v>14</v>
      </c>
      <c r="D12" s="164" t="s">
        <v>15</v>
      </c>
      <c r="E12" s="164"/>
      <c r="F12" s="164" t="s">
        <v>16</v>
      </c>
    </row>
    <row r="13" spans="1:6" ht="12.75">
      <c r="A13" s="162"/>
      <c r="B13" s="163"/>
      <c r="C13" s="164"/>
      <c r="D13" s="165" t="s">
        <v>17</v>
      </c>
      <c r="E13" s="165" t="s">
        <v>18</v>
      </c>
      <c r="F13" s="164"/>
    </row>
    <row r="14" spans="1:6" ht="12.75">
      <c r="A14" s="166" t="s">
        <v>19</v>
      </c>
      <c r="B14" s="167" t="s">
        <v>20</v>
      </c>
      <c r="C14" s="168">
        <f>D14*C5</f>
        <v>57603.6976</v>
      </c>
      <c r="D14" s="168">
        <v>4.64</v>
      </c>
      <c r="E14" s="168">
        <f>C14*12</f>
        <v>691244.3711999999</v>
      </c>
      <c r="F14" s="168">
        <f>C14*12</f>
        <v>691244.3711999999</v>
      </c>
    </row>
    <row r="15" spans="1:6" ht="12.75">
      <c r="A15" s="169" t="s">
        <v>21</v>
      </c>
      <c r="B15" s="170" t="s">
        <v>22</v>
      </c>
      <c r="C15" s="168">
        <f>D15*C5</f>
        <v>8317.775300000001</v>
      </c>
      <c r="D15" s="168">
        <v>0.67</v>
      </c>
      <c r="E15" s="168">
        <f>C15*12</f>
        <v>99813.30360000001</v>
      </c>
      <c r="F15" s="168">
        <f>C15*12</f>
        <v>99813.30360000001</v>
      </c>
    </row>
    <row r="16" spans="1:6" ht="12.75">
      <c r="A16" s="169" t="s">
        <v>23</v>
      </c>
      <c r="B16" s="170" t="s">
        <v>24</v>
      </c>
      <c r="C16" s="168">
        <v>2700</v>
      </c>
      <c r="D16" s="168">
        <f>C16/C5</f>
        <v>0.21748603860457735</v>
      </c>
      <c r="E16" s="168">
        <f>C16*12</f>
        <v>32400</v>
      </c>
      <c r="F16" s="168">
        <f>C16*12</f>
        <v>32400</v>
      </c>
    </row>
    <row r="17" spans="1:6" ht="12.75">
      <c r="A17" s="171" t="s">
        <v>25</v>
      </c>
      <c r="B17" s="160" t="s">
        <v>26</v>
      </c>
      <c r="C17" s="168">
        <f>E17/12</f>
        <v>51.076666666666675</v>
      </c>
      <c r="D17" s="168">
        <f>C17/C5</f>
        <v>0.0041142451475777025</v>
      </c>
      <c r="E17" s="172">
        <f>C8*87.56</f>
        <v>612.9200000000001</v>
      </c>
      <c r="F17" s="168">
        <f>C17*12</f>
        <v>612.9200000000001</v>
      </c>
    </row>
    <row r="18" spans="1:6" ht="12.75">
      <c r="A18" s="171" t="s">
        <v>27</v>
      </c>
      <c r="B18" s="173" t="s">
        <v>28</v>
      </c>
      <c r="C18" s="168">
        <f>E18/12</f>
        <v>122.5</v>
      </c>
      <c r="D18" s="168">
        <f>C18/C5</f>
        <v>0.009867422121874343</v>
      </c>
      <c r="E18" s="168">
        <f>C6*1</f>
        <v>1470</v>
      </c>
      <c r="F18" s="168">
        <f>C18*12</f>
        <v>1470</v>
      </c>
    </row>
    <row r="19" spans="1:6" ht="12.75">
      <c r="A19" s="171" t="s">
        <v>29</v>
      </c>
      <c r="B19" s="173" t="s">
        <v>30</v>
      </c>
      <c r="C19" s="168">
        <f>E19/12</f>
        <v>257.25</v>
      </c>
      <c r="D19" s="168">
        <f>C19/C5</f>
        <v>0.02072158645593612</v>
      </c>
      <c r="E19" s="168">
        <f>C6*2.1</f>
        <v>3087</v>
      </c>
      <c r="F19" s="168">
        <f>C19*12</f>
        <v>3087</v>
      </c>
    </row>
    <row r="20" spans="1:6" s="174" customFormat="1" ht="12.75">
      <c r="A20" s="171" t="s">
        <v>31</v>
      </c>
      <c r="B20" s="173" t="s">
        <v>32</v>
      </c>
      <c r="C20" s="168">
        <f>C11*0.12/12</f>
        <v>14897.507999999996</v>
      </c>
      <c r="D20" s="168">
        <f>C20/C5</f>
        <v>1.1999999999999997</v>
      </c>
      <c r="E20" s="172">
        <f>C11*0.12</f>
        <v>178770.09599999996</v>
      </c>
      <c r="F20" s="168">
        <f>C20*12</f>
        <v>178770.09599999996</v>
      </c>
    </row>
    <row r="21" spans="1:6" ht="12.75">
      <c r="A21" s="171" t="s">
        <v>33</v>
      </c>
      <c r="B21" s="173" t="s">
        <v>34</v>
      </c>
      <c r="C21" s="175">
        <f>C11*0.009/12</f>
        <v>1117.3131</v>
      </c>
      <c r="D21" s="175">
        <f>C21/C5</f>
        <v>0.09000000000000001</v>
      </c>
      <c r="E21" s="176">
        <f>C11*0.009</f>
        <v>13407.7572</v>
      </c>
      <c r="F21" s="175">
        <f>C21*12</f>
        <v>13407.7572</v>
      </c>
    </row>
    <row r="22" spans="1:6" s="174" customFormat="1" ht="12.75">
      <c r="A22" s="171" t="s">
        <v>35</v>
      </c>
      <c r="B22" s="173" t="s">
        <v>36</v>
      </c>
      <c r="C22" s="168">
        <f>E22/12</f>
        <v>3103.6474999999996</v>
      </c>
      <c r="D22" s="168">
        <f>C22/C5</f>
        <v>0.24999999999999997</v>
      </c>
      <c r="E22" s="172">
        <f>C11*0.025</f>
        <v>37243.77</v>
      </c>
      <c r="F22" s="168">
        <f>C22*12</f>
        <v>37243.77</v>
      </c>
    </row>
    <row r="23" spans="1:6" s="179" customFormat="1" ht="12.75">
      <c r="A23" s="177" t="s">
        <v>37</v>
      </c>
      <c r="B23" s="178" t="s">
        <v>38</v>
      </c>
      <c r="C23" s="175">
        <f>E23/12</f>
        <v>1106.6546416666667</v>
      </c>
      <c r="D23" s="175">
        <f>E23/C5/12</f>
        <v>0.0891414570812783</v>
      </c>
      <c r="E23" s="176">
        <f>C7*0.01</f>
        <v>13279.8557</v>
      </c>
      <c r="F23" s="168">
        <f>C23*12</f>
        <v>13279.8557</v>
      </c>
    </row>
    <row r="24" spans="1:6" s="182" customFormat="1" ht="12.75">
      <c r="A24" s="180"/>
      <c r="B24" s="159" t="s">
        <v>39</v>
      </c>
      <c r="C24" s="181">
        <f>SUM(C14:C23)</f>
        <v>89277.42280833333</v>
      </c>
      <c r="D24" s="181">
        <f>SUM(D14:D23)</f>
        <v>7.191330749411243</v>
      </c>
      <c r="E24" s="181">
        <f>SUM(E14:E23)</f>
        <v>1071329.0737</v>
      </c>
      <c r="F24" s="181">
        <f>SUM(F14:F23)</f>
        <v>1071329.0737</v>
      </c>
    </row>
    <row r="25" spans="1:6" ht="12.75" customHeight="1">
      <c r="A25" s="183" t="s">
        <v>41</v>
      </c>
      <c r="B25" s="184" t="s">
        <v>42</v>
      </c>
      <c r="C25" s="168"/>
      <c r="D25" s="168"/>
      <c r="E25" s="172"/>
      <c r="F25" s="172"/>
    </row>
    <row r="26" spans="1:6" ht="12.75" customHeight="1">
      <c r="A26" s="183"/>
      <c r="B26" s="184"/>
      <c r="C26" s="168"/>
      <c r="D26" s="168"/>
      <c r="E26" s="172"/>
      <c r="F26" s="172"/>
    </row>
    <row r="27" spans="1:6" ht="12.75" customHeight="1">
      <c r="A27" s="171" t="s">
        <v>43</v>
      </c>
      <c r="B27" s="173" t="s">
        <v>48</v>
      </c>
      <c r="C27" s="168">
        <f>E27/12</f>
        <v>1458.3333333333333</v>
      </c>
      <c r="D27" s="168">
        <f>C27/C5</f>
        <v>0.11746931097469455</v>
      </c>
      <c r="E27" s="172">
        <v>17500</v>
      </c>
      <c r="F27" s="172"/>
    </row>
    <row r="28" spans="1:6" ht="12.75">
      <c r="A28" s="171" t="s">
        <v>45</v>
      </c>
      <c r="B28" s="170" t="s">
        <v>83</v>
      </c>
      <c r="C28" s="168">
        <f>E28/12</f>
        <v>6564.5</v>
      </c>
      <c r="D28" s="168">
        <f>C28/C5</f>
        <v>0.5287730001554622</v>
      </c>
      <c r="E28" s="168">
        <v>78774</v>
      </c>
      <c r="F28" s="172"/>
    </row>
    <row r="29" spans="1:6" ht="12.75">
      <c r="A29" s="171" t="s">
        <v>47</v>
      </c>
      <c r="B29" s="170" t="s">
        <v>84</v>
      </c>
      <c r="C29" s="168">
        <f>E29/12</f>
        <v>8839.699166666667</v>
      </c>
      <c r="D29" s="168">
        <f>C29/C5</f>
        <v>0.7120411682275989</v>
      </c>
      <c r="E29" s="168">
        <v>106076.39</v>
      </c>
      <c r="F29" s="181"/>
    </row>
    <row r="30" spans="1:6" ht="12.75">
      <c r="A30" s="171" t="s">
        <v>49</v>
      </c>
      <c r="B30" s="170" t="s">
        <v>85</v>
      </c>
      <c r="C30" s="175">
        <f>E30/12</f>
        <v>18000</v>
      </c>
      <c r="D30" s="175">
        <f>C30/C5</f>
        <v>1.4499069240305158</v>
      </c>
      <c r="E30" s="176">
        <v>216000</v>
      </c>
      <c r="F30" s="181"/>
    </row>
    <row r="31" spans="1:6" ht="12.75">
      <c r="A31" s="170"/>
      <c r="B31" s="185" t="s">
        <v>65</v>
      </c>
      <c r="C31" s="186">
        <f>SUM(C27:C30)</f>
        <v>34862.5325</v>
      </c>
      <c r="D31" s="186">
        <f>SUM(D27:D30)</f>
        <v>2.808190403388272</v>
      </c>
      <c r="E31" s="186">
        <f>SUM(E27:E30)</f>
        <v>418350.39</v>
      </c>
      <c r="F31" s="187"/>
    </row>
    <row r="32" spans="1:6" ht="12.75">
      <c r="A32" s="170"/>
      <c r="B32" s="188" t="s">
        <v>88</v>
      </c>
      <c r="C32" s="189"/>
      <c r="D32" s="189"/>
      <c r="E32" s="189"/>
      <c r="F32" s="189">
        <v>602011.18</v>
      </c>
    </row>
    <row r="33" spans="1:6" ht="12.75">
      <c r="A33" s="170" t="s">
        <v>63</v>
      </c>
      <c r="B33" s="190" t="s">
        <v>92</v>
      </c>
      <c r="C33" s="168">
        <f>E33/12</f>
        <v>16666.666666666668</v>
      </c>
      <c r="D33" s="168">
        <f>C33/C5</f>
        <v>1.3425064111393665</v>
      </c>
      <c r="E33" s="168">
        <v>200000</v>
      </c>
      <c r="F33" s="189"/>
    </row>
    <row r="34" spans="1:6" ht="12.75">
      <c r="A34" s="170" t="s">
        <v>93</v>
      </c>
      <c r="B34" s="173" t="s">
        <v>52</v>
      </c>
      <c r="C34" s="168">
        <f>E34/12</f>
        <v>1250</v>
      </c>
      <c r="D34" s="168">
        <f>C34/C5</f>
        <v>0.10068798083545248</v>
      </c>
      <c r="E34" s="172">
        <v>15000</v>
      </c>
      <c r="F34" s="189"/>
    </row>
    <row r="35" spans="1:6" ht="12.75">
      <c r="A35" s="170" t="s">
        <v>94</v>
      </c>
      <c r="B35" s="173" t="s">
        <v>54</v>
      </c>
      <c r="C35" s="168">
        <f>E35/12</f>
        <v>2916.6666666666665</v>
      </c>
      <c r="D35" s="168">
        <f>C35/C5</f>
        <v>0.2349386219493891</v>
      </c>
      <c r="E35" s="172">
        <v>35000</v>
      </c>
      <c r="F35" s="189"/>
    </row>
    <row r="36" spans="1:6" ht="12.75">
      <c r="A36" s="169"/>
      <c r="B36" s="191" t="s">
        <v>66</v>
      </c>
      <c r="C36" s="181"/>
      <c r="D36" s="181">
        <f>SUM(D24+D31)</f>
        <v>9.999521152799515</v>
      </c>
      <c r="E36" s="181"/>
      <c r="F36" s="181"/>
    </row>
    <row r="37" spans="1:6" ht="12.75">
      <c r="A37" s="192"/>
      <c r="B37" s="191" t="s">
        <v>67</v>
      </c>
      <c r="C37" s="193"/>
      <c r="D37" s="194"/>
      <c r="E37" s="194"/>
      <c r="F37" s="194"/>
    </row>
    <row r="38" spans="1:6" ht="12.75">
      <c r="A38" s="192"/>
      <c r="B38" s="169" t="s">
        <v>68</v>
      </c>
      <c r="C38" s="195">
        <v>350</v>
      </c>
      <c r="D38" s="195">
        <f>350*12</f>
        <v>4200</v>
      </c>
      <c r="E38" s="194"/>
      <c r="F38" s="194"/>
    </row>
    <row r="39" spans="1:6" ht="12.75">
      <c r="A39" s="192"/>
      <c r="B39" s="170" t="s">
        <v>69</v>
      </c>
      <c r="C39" s="195">
        <v>350</v>
      </c>
      <c r="D39" s="195">
        <f>350*12</f>
        <v>4200</v>
      </c>
      <c r="E39" s="194"/>
      <c r="F39" s="194"/>
    </row>
    <row r="40" spans="1:6" ht="12.75">
      <c r="A40" s="192"/>
      <c r="B40" s="191" t="s">
        <v>70</v>
      </c>
      <c r="C40" s="195"/>
      <c r="D40" s="195"/>
      <c r="E40" s="194"/>
      <c r="F40" s="194"/>
    </row>
    <row r="41" spans="1:6" ht="12.75">
      <c r="A41" s="192"/>
      <c r="B41" s="170" t="s">
        <v>71</v>
      </c>
      <c r="C41" s="195">
        <v>2800</v>
      </c>
      <c r="D41" s="195">
        <f>2800*12</f>
        <v>33600</v>
      </c>
      <c r="E41" s="194"/>
      <c r="F41" s="194"/>
    </row>
    <row r="42" spans="1:6" ht="12.75">
      <c r="A42" s="192"/>
      <c r="B42" s="170" t="s">
        <v>72</v>
      </c>
      <c r="C42" s="195">
        <v>38000</v>
      </c>
      <c r="D42" s="195">
        <v>38000</v>
      </c>
      <c r="E42" s="194"/>
      <c r="F42" s="194"/>
    </row>
    <row r="43" spans="1:6" ht="12.75">
      <c r="A43" s="192"/>
      <c r="B43" s="191" t="s">
        <v>73</v>
      </c>
      <c r="C43" s="195"/>
      <c r="D43" s="195"/>
      <c r="E43" s="194"/>
      <c r="F43" s="194"/>
    </row>
    <row r="44" spans="1:6" ht="12.75">
      <c r="A44" s="192"/>
      <c r="B44" s="170" t="s">
        <v>74</v>
      </c>
      <c r="C44" s="195">
        <v>533</v>
      </c>
      <c r="D44" s="195">
        <f>533*12</f>
        <v>6396</v>
      </c>
      <c r="E44" s="194"/>
      <c r="F44" s="194"/>
    </row>
    <row r="45" spans="1:6" ht="12.75">
      <c r="A45" s="192"/>
      <c r="B45" s="170" t="s">
        <v>75</v>
      </c>
      <c r="C45" s="195">
        <v>500</v>
      </c>
      <c r="D45" s="195">
        <f>500*12</f>
        <v>6000</v>
      </c>
      <c r="E45" s="194"/>
      <c r="F45" s="194"/>
    </row>
    <row r="46" spans="1:6" ht="12.75">
      <c r="A46" s="192"/>
      <c r="B46" s="170" t="s">
        <v>76</v>
      </c>
      <c r="C46" s="195">
        <f>400</f>
        <v>400</v>
      </c>
      <c r="D46" s="194">
        <f>C46*12</f>
        <v>4800</v>
      </c>
      <c r="E46" s="194"/>
      <c r="F46" s="194"/>
    </row>
    <row r="47" spans="1:6" ht="12.75">
      <c r="A47" s="192"/>
      <c r="B47" s="170" t="s">
        <v>89</v>
      </c>
      <c r="C47" s="195">
        <v>350</v>
      </c>
      <c r="D47" s="194">
        <f>C47*12</f>
        <v>4200</v>
      </c>
      <c r="E47" s="194"/>
      <c r="F47" s="194"/>
    </row>
    <row r="48" spans="1:6" ht="12.75">
      <c r="A48" s="192"/>
      <c r="B48" s="170" t="s">
        <v>90</v>
      </c>
      <c r="C48" s="195">
        <f>1508</f>
        <v>1508</v>
      </c>
      <c r="D48" s="194">
        <f>C48*12</f>
        <v>18096</v>
      </c>
      <c r="E48" s="194"/>
      <c r="F48" s="194"/>
    </row>
    <row r="49" spans="1:6" ht="12.75">
      <c r="A49" s="192"/>
      <c r="B49" s="170" t="s">
        <v>78</v>
      </c>
      <c r="C49" s="196">
        <f>350</f>
        <v>350</v>
      </c>
      <c r="D49" s="194">
        <f>C49*12</f>
        <v>4200</v>
      </c>
      <c r="E49" s="194"/>
      <c r="F49" s="194"/>
    </row>
    <row r="50" spans="1:5" ht="12.75">
      <c r="A50" s="192"/>
      <c r="B50" s="195" t="s">
        <v>79</v>
      </c>
      <c r="C50" s="193">
        <f>SUM(C38:C49)</f>
        <v>45141</v>
      </c>
      <c r="D50" s="193">
        <f>SUM(D38:D49)</f>
        <v>123692</v>
      </c>
      <c r="E50" s="197"/>
    </row>
    <row r="51" spans="1:5" ht="1.5" customHeight="1">
      <c r="A51" s="192"/>
      <c r="B51" s="198"/>
      <c r="C51" s="198"/>
      <c r="D51" s="198"/>
      <c r="E51" s="198"/>
    </row>
    <row r="52" spans="1:5" ht="39.75" customHeight="1">
      <c r="A52" s="192"/>
      <c r="B52" s="199" t="s">
        <v>91</v>
      </c>
      <c r="C52" s="199"/>
      <c r="D52" s="199"/>
      <c r="E52" s="199"/>
    </row>
    <row r="53" spans="1:6" ht="75" customHeight="1">
      <c r="A53" s="200"/>
      <c r="B53" s="200"/>
      <c r="C53" s="201"/>
      <c r="D53" s="200"/>
      <c r="E53" s="194"/>
      <c r="F53" s="194"/>
    </row>
    <row r="54" spans="1:6" ht="12.75">
      <c r="A54" s="192"/>
      <c r="B54" s="192"/>
      <c r="C54" s="201"/>
      <c r="D54" s="194"/>
      <c r="E54" s="194"/>
      <c r="F54" s="194"/>
    </row>
    <row r="55" spans="1:6" ht="12.75">
      <c r="A55" s="202"/>
      <c r="B55" s="202"/>
      <c r="C55" s="201"/>
      <c r="D55" s="201"/>
      <c r="E55" s="201"/>
      <c r="F55" s="201"/>
    </row>
    <row r="56" spans="1:6" ht="12.75">
      <c r="A56" s="202"/>
      <c r="B56" s="202"/>
      <c r="C56" s="201"/>
      <c r="D56" s="201"/>
      <c r="E56" s="201"/>
      <c r="F56" s="201"/>
    </row>
    <row r="57" spans="1:6" ht="12.75">
      <c r="A57" s="202"/>
      <c r="B57" s="202"/>
      <c r="C57" s="201"/>
      <c r="D57" s="201"/>
      <c r="E57" s="201"/>
      <c r="F57" s="201"/>
    </row>
    <row r="58" spans="1:6" ht="12.75">
      <c r="A58" s="202"/>
      <c r="B58" s="202"/>
      <c r="C58" s="201"/>
      <c r="D58" s="201"/>
      <c r="E58" s="201"/>
      <c r="F58" s="201"/>
    </row>
    <row r="59" spans="1:6" ht="12.75">
      <c r="A59" s="202"/>
      <c r="B59" s="202"/>
      <c r="C59" s="201"/>
      <c r="D59" s="201"/>
      <c r="E59" s="201"/>
      <c r="F59" s="201"/>
    </row>
    <row r="60" spans="1:6" s="197" customFormat="1" ht="12.75">
      <c r="A60" s="202"/>
      <c r="B60" s="202"/>
      <c r="C60" s="201"/>
      <c r="D60" s="201"/>
      <c r="E60" s="201"/>
      <c r="F60" s="201"/>
    </row>
    <row r="61" spans="1:6" s="197" customFormat="1" ht="12.75">
      <c r="A61" s="202"/>
      <c r="B61" s="202"/>
      <c r="C61" s="201"/>
      <c r="D61" s="201"/>
      <c r="E61" s="201"/>
      <c r="F61" s="201"/>
    </row>
    <row r="62" spans="1:6" s="197" customFormat="1" ht="12.75">
      <c r="A62" s="202"/>
      <c r="B62" s="202"/>
      <c r="C62" s="201"/>
      <c r="D62" s="201"/>
      <c r="E62" s="201"/>
      <c r="F62" s="201"/>
    </row>
    <row r="63" spans="1:6" s="197" customFormat="1" ht="12.75">
      <c r="A63" s="202"/>
      <c r="B63" s="202"/>
      <c r="C63" s="201"/>
      <c r="D63" s="201"/>
      <c r="E63" s="201"/>
      <c r="F63" s="201"/>
    </row>
    <row r="64" spans="1:6" s="197" customFormat="1" ht="12.75">
      <c r="A64" s="202"/>
      <c r="B64" s="202"/>
      <c r="C64" s="201"/>
      <c r="D64" s="201"/>
      <c r="E64" s="201"/>
      <c r="F64" s="201"/>
    </row>
    <row r="65" spans="1:6" s="197" customFormat="1" ht="12.75">
      <c r="A65" s="202"/>
      <c r="B65" s="202"/>
      <c r="C65" s="201"/>
      <c r="D65" s="201"/>
      <c r="E65" s="201"/>
      <c r="F65" s="201"/>
    </row>
    <row r="66" spans="1:6" s="197" customFormat="1" ht="12.75">
      <c r="A66" s="142"/>
      <c r="B66" s="142"/>
      <c r="C66" s="201"/>
      <c r="D66" s="201"/>
      <c r="E66" s="201"/>
      <c r="F66" s="201"/>
    </row>
    <row r="67" spans="1:6" s="197" customFormat="1" ht="12.75">
      <c r="A67" s="142"/>
      <c r="B67" s="142"/>
      <c r="C67" s="201"/>
      <c r="D67" s="201"/>
      <c r="E67" s="201"/>
      <c r="F67" s="201"/>
    </row>
    <row r="68" spans="1:6" s="197" customFormat="1" ht="12.75">
      <c r="A68" s="142"/>
      <c r="B68" s="142"/>
      <c r="C68" s="201"/>
      <c r="D68" s="201"/>
      <c r="E68" s="201"/>
      <c r="F68" s="201"/>
    </row>
    <row r="69" spans="1:6" s="197" customFormat="1" ht="12.75">
      <c r="A69" s="142"/>
      <c r="B69" s="142"/>
      <c r="C69" s="201"/>
      <c r="D69" s="201"/>
      <c r="E69" s="201"/>
      <c r="F69" s="201"/>
    </row>
    <row r="70" spans="1:6" s="197" customFormat="1" ht="12.75">
      <c r="A70" s="142"/>
      <c r="B70" s="142"/>
      <c r="C70" s="201"/>
      <c r="D70" s="201"/>
      <c r="E70" s="201"/>
      <c r="F70" s="201"/>
    </row>
    <row r="71" spans="1:6" s="197" customFormat="1" ht="12.75">
      <c r="A71" s="142"/>
      <c r="B71" s="142"/>
      <c r="C71" s="201"/>
      <c r="D71" s="201"/>
      <c r="E71" s="201"/>
      <c r="F71" s="201"/>
    </row>
    <row r="72" spans="1:6" s="197" customFormat="1" ht="12.75">
      <c r="A72" s="142"/>
      <c r="B72" s="142"/>
      <c r="C72" s="201"/>
      <c r="D72" s="201"/>
      <c r="E72" s="201"/>
      <c r="F72" s="201"/>
    </row>
    <row r="73" spans="1:6" s="197" customFormat="1" ht="12.75">
      <c r="A73" s="142"/>
      <c r="B73" s="142"/>
      <c r="C73" s="201"/>
      <c r="D73" s="201"/>
      <c r="E73" s="201"/>
      <c r="F73" s="201"/>
    </row>
    <row r="74" spans="1:6" s="197" customFormat="1" ht="12.75">
      <c r="A74" s="142"/>
      <c r="B74" s="142"/>
      <c r="C74" s="201"/>
      <c r="D74" s="201"/>
      <c r="E74" s="201"/>
      <c r="F74" s="201"/>
    </row>
    <row r="75" spans="1:6" s="197" customFormat="1" ht="12.75">
      <c r="A75" s="142"/>
      <c r="B75" s="142"/>
      <c r="C75" s="201"/>
      <c r="D75" s="201"/>
      <c r="E75" s="201"/>
      <c r="F75" s="201"/>
    </row>
    <row r="76" spans="1:6" s="197" customFormat="1" ht="12.75">
      <c r="A76" s="142"/>
      <c r="B76" s="142"/>
      <c r="C76" s="201"/>
      <c r="D76" s="201"/>
      <c r="E76" s="201"/>
      <c r="F76" s="201"/>
    </row>
    <row r="77" spans="1:6" s="197" customFormat="1" ht="12.75">
      <c r="A77" s="142"/>
      <c r="B77" s="142"/>
      <c r="C77" s="201"/>
      <c r="D77" s="201"/>
      <c r="E77" s="201"/>
      <c r="F77" s="201"/>
    </row>
    <row r="78" spans="1:6" s="197" customFormat="1" ht="12.75">
      <c r="A78" s="142"/>
      <c r="B78" s="142"/>
      <c r="C78" s="201"/>
      <c r="D78" s="201"/>
      <c r="E78" s="201"/>
      <c r="F78" s="201"/>
    </row>
    <row r="79" spans="1:6" s="197" customFormat="1" ht="12.75">
      <c r="A79" s="142"/>
      <c r="B79" s="142"/>
      <c r="C79" s="201"/>
      <c r="D79" s="201"/>
      <c r="E79" s="201"/>
      <c r="F79" s="201"/>
    </row>
    <row r="80" spans="1:6" s="197" customFormat="1" ht="12.75">
      <c r="A80" s="142"/>
      <c r="B80" s="142"/>
      <c r="C80" s="201"/>
      <c r="D80" s="201"/>
      <c r="E80" s="201"/>
      <c r="F80" s="201"/>
    </row>
    <row r="81" spans="1:6" s="197" customFormat="1" ht="12.75">
      <c r="A81" s="142"/>
      <c r="B81" s="142"/>
      <c r="C81" s="201"/>
      <c r="D81" s="201"/>
      <c r="E81" s="201"/>
      <c r="F81" s="201"/>
    </row>
    <row r="82" spans="1:6" s="197" customFormat="1" ht="12.75">
      <c r="A82" s="142"/>
      <c r="B82" s="142"/>
      <c r="C82" s="201"/>
      <c r="D82" s="201"/>
      <c r="E82" s="201"/>
      <c r="F82" s="201"/>
    </row>
    <row r="83" spans="1:6" s="197" customFormat="1" ht="12.75">
      <c r="A83" s="142"/>
      <c r="B83" s="142"/>
      <c r="C83" s="201"/>
      <c r="D83" s="201"/>
      <c r="E83" s="201"/>
      <c r="F83" s="201"/>
    </row>
    <row r="84" spans="1:6" s="197" customFormat="1" ht="12.75">
      <c r="A84" s="142"/>
      <c r="B84" s="142"/>
      <c r="C84" s="201"/>
      <c r="D84" s="201"/>
      <c r="E84" s="201"/>
      <c r="F84" s="201"/>
    </row>
    <row r="85" spans="1:6" s="197" customFormat="1" ht="12.75">
      <c r="A85" s="142"/>
      <c r="B85" s="142"/>
      <c r="C85" s="201"/>
      <c r="D85" s="201"/>
      <c r="E85" s="201"/>
      <c r="F85" s="201"/>
    </row>
    <row r="86" spans="1:6" s="197" customFormat="1" ht="12.75">
      <c r="A86" s="142"/>
      <c r="B86" s="142"/>
      <c r="C86" s="201"/>
      <c r="D86" s="201"/>
      <c r="E86" s="201"/>
      <c r="F86" s="201"/>
    </row>
    <row r="87" spans="1:6" s="197" customFormat="1" ht="12.75">
      <c r="A87" s="142"/>
      <c r="B87" s="142"/>
      <c r="C87" s="201"/>
      <c r="D87" s="201"/>
      <c r="E87" s="201"/>
      <c r="F87" s="201"/>
    </row>
    <row r="88" spans="1:6" s="197" customFormat="1" ht="12.75">
      <c r="A88" s="142"/>
      <c r="B88" s="142"/>
      <c r="C88" s="201"/>
      <c r="D88" s="201"/>
      <c r="E88" s="201"/>
      <c r="F88" s="201"/>
    </row>
    <row r="89" spans="1:6" s="197" customFormat="1" ht="12.75">
      <c r="A89" s="142"/>
      <c r="B89" s="142"/>
      <c r="C89" s="201"/>
      <c r="D89" s="201"/>
      <c r="E89" s="201"/>
      <c r="F89" s="201"/>
    </row>
    <row r="90" spans="1:6" s="197" customFormat="1" ht="12.75">
      <c r="A90" s="142"/>
      <c r="B90" s="142"/>
      <c r="C90" s="201"/>
      <c r="D90" s="201"/>
      <c r="E90" s="201"/>
      <c r="F90" s="201"/>
    </row>
    <row r="91" spans="1:6" s="197" customFormat="1" ht="12.75">
      <c r="A91" s="142"/>
      <c r="B91" s="142"/>
      <c r="C91" s="201"/>
      <c r="D91" s="201"/>
      <c r="E91" s="201"/>
      <c r="F91" s="201"/>
    </row>
    <row r="92" spans="1:6" s="197" customFormat="1" ht="12.75">
      <c r="A92" s="142"/>
      <c r="B92" s="142"/>
      <c r="C92" s="201"/>
      <c r="D92" s="201"/>
      <c r="E92" s="201"/>
      <c r="F92" s="201"/>
    </row>
    <row r="93" spans="1:6" s="197" customFormat="1" ht="12.75">
      <c r="A93" s="142"/>
      <c r="B93" s="142"/>
      <c r="C93" s="201"/>
      <c r="D93" s="201"/>
      <c r="E93" s="201"/>
      <c r="F93" s="201"/>
    </row>
    <row r="94" spans="1:6" s="197" customFormat="1" ht="12.75">
      <c r="A94" s="142"/>
      <c r="B94" s="142"/>
      <c r="C94" s="201"/>
      <c r="D94" s="201"/>
      <c r="E94" s="201"/>
      <c r="F94" s="201"/>
    </row>
    <row r="95" spans="1:6" s="197" customFormat="1" ht="12.75">
      <c r="A95" s="142"/>
      <c r="B95" s="142"/>
      <c r="C95" s="201"/>
      <c r="D95" s="201"/>
      <c r="E95" s="201"/>
      <c r="F95" s="201"/>
    </row>
    <row r="96" spans="1:6" s="197" customFormat="1" ht="12.75">
      <c r="A96" s="142"/>
      <c r="B96" s="142"/>
      <c r="C96" s="201"/>
      <c r="D96" s="201"/>
      <c r="E96" s="201"/>
      <c r="F96" s="201"/>
    </row>
    <row r="97" spans="1:6" s="197" customFormat="1" ht="12.75">
      <c r="A97" s="142"/>
      <c r="B97" s="142"/>
      <c r="C97" s="142"/>
      <c r="D97" s="201"/>
      <c r="E97" s="201"/>
      <c r="F97" s="201"/>
    </row>
    <row r="98" spans="1:6" s="197" customFormat="1" ht="12.75">
      <c r="A98" s="142"/>
      <c r="B98" s="142"/>
      <c r="C98" s="142"/>
      <c r="D98" s="201"/>
      <c r="E98" s="201"/>
      <c r="F98" s="201"/>
    </row>
    <row r="99" spans="1:6" s="197" customFormat="1" ht="12.75">
      <c r="A99" s="142"/>
      <c r="B99" s="142"/>
      <c r="C99" s="142"/>
      <c r="D99" s="201"/>
      <c r="E99" s="201"/>
      <c r="F99" s="201"/>
    </row>
    <row r="100" spans="1:6" s="197" customFormat="1" ht="12.75">
      <c r="A100" s="142"/>
      <c r="B100" s="142"/>
      <c r="C100" s="142"/>
      <c r="D100" s="201"/>
      <c r="E100" s="201"/>
      <c r="F100" s="201"/>
    </row>
    <row r="101" spans="1:6" s="197" customFormat="1" ht="12.75">
      <c r="A101" s="142"/>
      <c r="B101" s="142"/>
      <c r="C101" s="142"/>
      <c r="D101" s="201"/>
      <c r="E101" s="201"/>
      <c r="F101" s="201"/>
    </row>
  </sheetData>
  <sheetProtection selectLockedCells="1" selectUnlockedCells="1"/>
  <mergeCells count="19">
    <mergeCell ref="B1:C1"/>
    <mergeCell ref="A2:F2"/>
    <mergeCell ref="C3:E3"/>
    <mergeCell ref="C4:E4"/>
    <mergeCell ref="C5:E5"/>
    <mergeCell ref="C6:E6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  <mergeCell ref="B52:E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4.00390625" style="142" customWidth="1"/>
    <col min="2" max="2" width="45.00390625" style="142" customWidth="1"/>
    <col min="3" max="3" width="10.28125" style="142" customWidth="1"/>
    <col min="4" max="4" width="9.00390625" style="142" customWidth="1"/>
    <col min="5" max="5" width="15.28125" style="142" customWidth="1"/>
    <col min="6" max="6" width="16.140625" style="142" customWidth="1"/>
    <col min="7" max="7" width="11.140625" style="142" customWidth="1"/>
    <col min="8" max="8" width="13.00390625" style="142" customWidth="1"/>
    <col min="9" max="16384" width="8.8515625" style="142" customWidth="1"/>
  </cols>
  <sheetData>
    <row r="1" spans="2:3" ht="12.75">
      <c r="B1" s="143" t="s">
        <v>0</v>
      </c>
      <c r="C1" s="143"/>
    </row>
    <row r="2" spans="1:6" ht="28.5" customHeight="1">
      <c r="A2" s="144" t="s">
        <v>82</v>
      </c>
      <c r="B2" s="144"/>
      <c r="C2" s="144"/>
      <c r="D2" s="144"/>
      <c r="E2" s="144"/>
      <c r="F2" s="144"/>
    </row>
    <row r="3" spans="2:6" ht="12.75">
      <c r="B3" s="145" t="s">
        <v>2</v>
      </c>
      <c r="C3" s="146" t="s">
        <v>3</v>
      </c>
      <c r="D3" s="146"/>
      <c r="E3" s="146"/>
      <c r="F3" s="147"/>
    </row>
    <row r="4" spans="2:8" ht="12.75">
      <c r="B4" s="145" t="s">
        <v>4</v>
      </c>
      <c r="C4" s="148">
        <v>7</v>
      </c>
      <c r="D4" s="148"/>
      <c r="E4" s="148"/>
      <c r="F4" s="149"/>
      <c r="H4" s="82"/>
    </row>
    <row r="5" spans="2:8" ht="12.75">
      <c r="B5" s="150" t="s">
        <v>5</v>
      </c>
      <c r="C5" s="148">
        <v>12414.59</v>
      </c>
      <c r="D5" s="148"/>
      <c r="E5" s="148"/>
      <c r="F5" s="149"/>
      <c r="H5" s="82"/>
    </row>
    <row r="6" spans="2:6" ht="12.75">
      <c r="B6" s="150" t="s">
        <v>6</v>
      </c>
      <c r="C6" s="148">
        <v>1470</v>
      </c>
      <c r="D6" s="148"/>
      <c r="E6" s="148"/>
      <c r="F6" s="149"/>
    </row>
    <row r="7" spans="2:6" ht="12.75">
      <c r="B7" s="151" t="s">
        <v>7</v>
      </c>
      <c r="C7" s="152">
        <v>1327985.57</v>
      </c>
      <c r="D7" s="153"/>
      <c r="E7" s="154"/>
      <c r="F7" s="155"/>
    </row>
    <row r="8" spans="2:6" ht="12.75">
      <c r="B8" s="151" t="s">
        <v>8</v>
      </c>
      <c r="C8" s="156">
        <v>7</v>
      </c>
      <c r="D8" s="157"/>
      <c r="E8" s="157"/>
      <c r="F8" s="155"/>
    </row>
    <row r="9" spans="2:5" ht="12.75">
      <c r="B9" s="94" t="s">
        <v>9</v>
      </c>
      <c r="C9" s="158">
        <v>10</v>
      </c>
      <c r="D9" s="159"/>
      <c r="E9" s="160"/>
    </row>
    <row r="10" spans="2:5" ht="12.75">
      <c r="B10" s="94" t="s">
        <v>10</v>
      </c>
      <c r="C10" s="158">
        <f>D51</f>
        <v>123692</v>
      </c>
      <c r="D10" s="159"/>
      <c r="E10" s="160"/>
    </row>
    <row r="11" spans="2:5" ht="12.75">
      <c r="B11" s="94" t="s">
        <v>11</v>
      </c>
      <c r="C11" s="161">
        <f>C5*C9*12</f>
        <v>1489750.7999999998</v>
      </c>
      <c r="D11" s="159">
        <f>C11/12</f>
        <v>124145.89999999998</v>
      </c>
      <c r="E11" s="160"/>
    </row>
    <row r="12" spans="1:6" ht="12.75" customHeight="1">
      <c r="A12" s="162" t="s">
        <v>12</v>
      </c>
      <c r="B12" s="163" t="s">
        <v>13</v>
      </c>
      <c r="C12" s="164" t="s">
        <v>14</v>
      </c>
      <c r="D12" s="164" t="s">
        <v>15</v>
      </c>
      <c r="E12" s="164"/>
      <c r="F12" s="164" t="s">
        <v>16</v>
      </c>
    </row>
    <row r="13" spans="1:6" ht="12.75">
      <c r="A13" s="162"/>
      <c r="B13" s="163"/>
      <c r="C13" s="164"/>
      <c r="D13" s="165" t="s">
        <v>17</v>
      </c>
      <c r="E13" s="165" t="s">
        <v>18</v>
      </c>
      <c r="F13" s="164"/>
    </row>
    <row r="14" spans="1:6" ht="12.75">
      <c r="A14" s="166" t="s">
        <v>19</v>
      </c>
      <c r="B14" s="167" t="s">
        <v>20</v>
      </c>
      <c r="C14" s="168">
        <f>D14*C5</f>
        <v>60086.6156</v>
      </c>
      <c r="D14" s="168">
        <v>4.84</v>
      </c>
      <c r="E14" s="168">
        <f>C14*12</f>
        <v>721039.3872</v>
      </c>
      <c r="F14" s="168">
        <f>C14*12</f>
        <v>721039.3872</v>
      </c>
    </row>
    <row r="15" spans="1:6" ht="12.75">
      <c r="A15" s="169" t="s">
        <v>21</v>
      </c>
      <c r="B15" s="170" t="s">
        <v>22</v>
      </c>
      <c r="C15" s="168">
        <f>D15*C5</f>
        <v>8317.775300000001</v>
      </c>
      <c r="D15" s="168">
        <v>0.67</v>
      </c>
      <c r="E15" s="168">
        <f>C15*12</f>
        <v>99813.30360000001</v>
      </c>
      <c r="F15" s="168">
        <f>C15*12</f>
        <v>99813.30360000001</v>
      </c>
    </row>
    <row r="16" spans="1:6" ht="12.75">
      <c r="A16" s="169" t="s">
        <v>23</v>
      </c>
      <c r="B16" s="170" t="s">
        <v>24</v>
      </c>
      <c r="C16" s="168">
        <v>2700</v>
      </c>
      <c r="D16" s="168">
        <f>C16/C5</f>
        <v>0.21748603860457735</v>
      </c>
      <c r="E16" s="168">
        <f>C16*12</f>
        <v>32400</v>
      </c>
      <c r="F16" s="168">
        <f>C16*12</f>
        <v>32400</v>
      </c>
    </row>
    <row r="17" spans="1:6" ht="12.75">
      <c r="A17" s="171" t="s">
        <v>25</v>
      </c>
      <c r="B17" s="160" t="s">
        <v>26</v>
      </c>
      <c r="C17" s="168">
        <f>E17/12</f>
        <v>51.076666666666675</v>
      </c>
      <c r="D17" s="168">
        <f>C17/C5</f>
        <v>0.0041142451475777025</v>
      </c>
      <c r="E17" s="172">
        <f>C8*87.56</f>
        <v>612.9200000000001</v>
      </c>
      <c r="F17" s="168">
        <f>C17*12</f>
        <v>612.9200000000001</v>
      </c>
    </row>
    <row r="18" spans="1:6" ht="12.75">
      <c r="A18" s="171" t="s">
        <v>27</v>
      </c>
      <c r="B18" s="173" t="s">
        <v>28</v>
      </c>
      <c r="C18" s="168">
        <f>E18/12</f>
        <v>122.5</v>
      </c>
      <c r="D18" s="168">
        <f>C18/C5</f>
        <v>0.009867422121874343</v>
      </c>
      <c r="E18" s="168">
        <f>C6*1</f>
        <v>1470</v>
      </c>
      <c r="F18" s="168">
        <f>C18*12</f>
        <v>1470</v>
      </c>
    </row>
    <row r="19" spans="1:6" ht="12.75">
      <c r="A19" s="171" t="s">
        <v>29</v>
      </c>
      <c r="B19" s="173" t="s">
        <v>30</v>
      </c>
      <c r="C19" s="168">
        <f>E19/12</f>
        <v>257.25</v>
      </c>
      <c r="D19" s="168">
        <f>C19/C5</f>
        <v>0.02072158645593612</v>
      </c>
      <c r="E19" s="168">
        <f>C6*2.1</f>
        <v>3087</v>
      </c>
      <c r="F19" s="168">
        <f>C19*12</f>
        <v>3087</v>
      </c>
    </row>
    <row r="20" spans="1:6" s="174" customFormat="1" ht="12.75">
      <c r="A20" s="171" t="s">
        <v>31</v>
      </c>
      <c r="B20" s="173" t="s">
        <v>32</v>
      </c>
      <c r="C20" s="168">
        <f>C11*0.12/12</f>
        <v>14897.507999999996</v>
      </c>
      <c r="D20" s="168">
        <f>C20/C5</f>
        <v>1.1999999999999997</v>
      </c>
      <c r="E20" s="172">
        <f>C11*0.12</f>
        <v>178770.09599999996</v>
      </c>
      <c r="F20" s="168">
        <f>C20*12</f>
        <v>178770.09599999996</v>
      </c>
    </row>
    <row r="21" spans="1:6" ht="12.75">
      <c r="A21" s="171" t="s">
        <v>33</v>
      </c>
      <c r="B21" s="173" t="s">
        <v>34</v>
      </c>
      <c r="C21" s="175">
        <f>C11*0.009/12</f>
        <v>1117.3131</v>
      </c>
      <c r="D21" s="175">
        <f>C21/C5</f>
        <v>0.09000000000000001</v>
      </c>
      <c r="E21" s="176">
        <f>C11*0.009</f>
        <v>13407.7572</v>
      </c>
      <c r="F21" s="175">
        <f>C21*12</f>
        <v>13407.7572</v>
      </c>
    </row>
    <row r="22" spans="1:6" s="174" customFormat="1" ht="12.75">
      <c r="A22" s="171" t="s">
        <v>35</v>
      </c>
      <c r="B22" s="173" t="s">
        <v>36</v>
      </c>
      <c r="C22" s="168">
        <f>E22/12</f>
        <v>3103.6474999999996</v>
      </c>
      <c r="D22" s="168">
        <f>C22/C5</f>
        <v>0.24999999999999997</v>
      </c>
      <c r="E22" s="172">
        <f>C11*0.025</f>
        <v>37243.77</v>
      </c>
      <c r="F22" s="168">
        <f>C22*12</f>
        <v>37243.77</v>
      </c>
    </row>
    <row r="23" spans="1:6" s="179" customFormat="1" ht="12.75">
      <c r="A23" s="177" t="s">
        <v>37</v>
      </c>
      <c r="B23" s="178" t="s">
        <v>38</v>
      </c>
      <c r="C23" s="175">
        <f>E23/12</f>
        <v>1106.6546416666667</v>
      </c>
      <c r="D23" s="175">
        <f>E23/C5/12</f>
        <v>0.0891414570812783</v>
      </c>
      <c r="E23" s="176">
        <f>C7*0.01</f>
        <v>13279.8557</v>
      </c>
      <c r="F23" s="168">
        <f>C23*12</f>
        <v>13279.8557</v>
      </c>
    </row>
    <row r="24" spans="1:6" s="182" customFormat="1" ht="12.75">
      <c r="A24" s="180"/>
      <c r="B24" s="159" t="s">
        <v>39</v>
      </c>
      <c r="C24" s="181">
        <f>SUM(C14:C23)</f>
        <v>91760.34080833333</v>
      </c>
      <c r="D24" s="181">
        <f>SUM(D14:D23)</f>
        <v>7.391330749411243</v>
      </c>
      <c r="E24" s="181">
        <f>SUM(E14:E23)</f>
        <v>1101124.0897</v>
      </c>
      <c r="F24" s="181">
        <f>SUM(F14:F23)</f>
        <v>1101124.0897</v>
      </c>
    </row>
    <row r="25" spans="1:6" ht="12.75" customHeight="1">
      <c r="A25" s="183" t="s">
        <v>41</v>
      </c>
      <c r="B25" s="184" t="s">
        <v>42</v>
      </c>
      <c r="C25" s="168"/>
      <c r="D25" s="168"/>
      <c r="E25" s="172"/>
      <c r="F25" s="172"/>
    </row>
    <row r="26" spans="1:6" ht="12.75" customHeight="1">
      <c r="A26" s="183"/>
      <c r="B26" s="184"/>
      <c r="C26" s="168"/>
      <c r="D26" s="168"/>
      <c r="E26" s="172"/>
      <c r="F26" s="172"/>
    </row>
    <row r="27" spans="1:6" ht="12.75" customHeight="1">
      <c r="A27" s="171" t="s">
        <v>43</v>
      </c>
      <c r="B27" s="173" t="s">
        <v>48</v>
      </c>
      <c r="C27" s="168">
        <f>E27/12</f>
        <v>1458.3333333333333</v>
      </c>
      <c r="D27" s="168">
        <f>C27/C5</f>
        <v>0.11746931097469455</v>
      </c>
      <c r="E27" s="172">
        <v>17500</v>
      </c>
      <c r="F27" s="172"/>
    </row>
    <row r="28" spans="1:6" ht="12.75">
      <c r="A28" s="171" t="s">
        <v>45</v>
      </c>
      <c r="B28" s="170" t="s">
        <v>83</v>
      </c>
      <c r="C28" s="168">
        <f>E28/12</f>
        <v>6564.5</v>
      </c>
      <c r="D28" s="168">
        <f>C28/C5</f>
        <v>0.5287730001554622</v>
      </c>
      <c r="E28" s="168">
        <v>78774</v>
      </c>
      <c r="F28" s="172"/>
    </row>
    <row r="29" spans="1:6" ht="12.75">
      <c r="A29" s="171" t="s">
        <v>47</v>
      </c>
      <c r="B29" s="170" t="s">
        <v>84</v>
      </c>
      <c r="C29" s="168">
        <f>E29/12</f>
        <v>8839.699166666667</v>
      </c>
      <c r="D29" s="168">
        <f>C29/C5</f>
        <v>0.7120411682275989</v>
      </c>
      <c r="E29" s="168">
        <v>106076.39</v>
      </c>
      <c r="F29" s="181"/>
    </row>
    <row r="30" spans="1:6" ht="12.75">
      <c r="A30" s="171" t="s">
        <v>49</v>
      </c>
      <c r="B30" s="170" t="s">
        <v>85</v>
      </c>
      <c r="C30" s="175">
        <f>E30/12</f>
        <v>18000</v>
      </c>
      <c r="D30" s="175">
        <f>C30/C5</f>
        <v>1.4499069240305158</v>
      </c>
      <c r="E30" s="176">
        <v>216000</v>
      </c>
      <c r="F30" s="181"/>
    </row>
    <row r="31" spans="1:6" ht="12.75">
      <c r="A31" s="170"/>
      <c r="B31" s="185" t="s">
        <v>65</v>
      </c>
      <c r="C31" s="186">
        <f>SUM(C27:C30)</f>
        <v>34862.5325</v>
      </c>
      <c r="D31" s="186">
        <f>SUM(D27:D30)</f>
        <v>2.808190403388272</v>
      </c>
      <c r="E31" s="186">
        <f>SUM(E27:E30)</f>
        <v>418350.39</v>
      </c>
      <c r="F31" s="187"/>
    </row>
    <row r="32" spans="1:6" ht="12.75">
      <c r="A32" s="170"/>
      <c r="B32" s="188" t="s">
        <v>88</v>
      </c>
      <c r="C32" s="189"/>
      <c r="D32" s="189"/>
      <c r="E32" s="189"/>
      <c r="F32" s="189">
        <v>602011.18</v>
      </c>
    </row>
    <row r="33" spans="1:6" ht="12.75">
      <c r="A33" s="170" t="s">
        <v>63</v>
      </c>
      <c r="B33" s="190" t="s">
        <v>92</v>
      </c>
      <c r="C33" s="168"/>
      <c r="D33" s="168"/>
      <c r="E33" s="168">
        <v>240000</v>
      </c>
      <c r="F33" s="189"/>
    </row>
    <row r="34" spans="1:6" ht="12.75">
      <c r="A34" s="170" t="s">
        <v>93</v>
      </c>
      <c r="B34" s="173" t="s">
        <v>52</v>
      </c>
      <c r="C34" s="168"/>
      <c r="D34" s="168"/>
      <c r="E34" s="172">
        <v>15000</v>
      </c>
      <c r="F34" s="189"/>
    </row>
    <row r="35" spans="1:6" ht="12.75">
      <c r="A35" s="170" t="s">
        <v>94</v>
      </c>
      <c r="B35" s="173" t="s">
        <v>95</v>
      </c>
      <c r="C35" s="168"/>
      <c r="D35" s="168"/>
      <c r="E35" s="172">
        <v>45000</v>
      </c>
      <c r="F35" s="189"/>
    </row>
    <row r="36" spans="1:6" ht="12.75">
      <c r="A36" s="170" t="s">
        <v>96</v>
      </c>
      <c r="B36" s="173" t="s">
        <v>54</v>
      </c>
      <c r="C36" s="168"/>
      <c r="D36" s="168"/>
      <c r="E36" s="172">
        <v>35000</v>
      </c>
      <c r="F36" s="189"/>
    </row>
    <row r="37" spans="1:6" ht="12.75">
      <c r="A37" s="169"/>
      <c r="B37" s="191" t="s">
        <v>66</v>
      </c>
      <c r="C37" s="181"/>
      <c r="D37" s="181">
        <f>SUM(D24+D31)</f>
        <v>10.199521152799516</v>
      </c>
      <c r="E37" s="181"/>
      <c r="F37" s="181"/>
    </row>
    <row r="38" spans="1:6" ht="12.75">
      <c r="A38" s="192"/>
      <c r="B38" s="191" t="s">
        <v>67</v>
      </c>
      <c r="C38" s="193"/>
      <c r="D38" s="194"/>
      <c r="E38" s="194"/>
      <c r="F38" s="194"/>
    </row>
    <row r="39" spans="1:6" ht="12.75">
      <c r="A39" s="192"/>
      <c r="B39" s="169" t="s">
        <v>68</v>
      </c>
      <c r="C39" s="195">
        <v>350</v>
      </c>
      <c r="D39" s="195">
        <f>350*12</f>
        <v>4200</v>
      </c>
      <c r="E39" s="194"/>
      <c r="F39" s="194"/>
    </row>
    <row r="40" spans="1:6" ht="12.75">
      <c r="A40" s="192"/>
      <c r="B40" s="170" t="s">
        <v>69</v>
      </c>
      <c r="C40" s="195">
        <v>350</v>
      </c>
      <c r="D40" s="195">
        <f>350*12</f>
        <v>4200</v>
      </c>
      <c r="E40" s="194"/>
      <c r="F40" s="194"/>
    </row>
    <row r="41" spans="1:6" ht="12.75">
      <c r="A41" s="192"/>
      <c r="B41" s="191" t="s">
        <v>70</v>
      </c>
      <c r="C41" s="195"/>
      <c r="D41" s="195"/>
      <c r="E41" s="194"/>
      <c r="F41" s="194"/>
    </row>
    <row r="42" spans="1:6" ht="12.75">
      <c r="A42" s="192"/>
      <c r="B42" s="170" t="s">
        <v>71</v>
      </c>
      <c r="C42" s="195">
        <v>2800</v>
      </c>
      <c r="D42" s="195">
        <f>2800*12</f>
        <v>33600</v>
      </c>
      <c r="E42" s="194"/>
      <c r="F42" s="194"/>
    </row>
    <row r="43" spans="1:6" ht="12.75">
      <c r="A43" s="192"/>
      <c r="B43" s="170" t="s">
        <v>72</v>
      </c>
      <c r="C43" s="195">
        <v>38000</v>
      </c>
      <c r="D43" s="195">
        <v>38000</v>
      </c>
      <c r="E43" s="194"/>
      <c r="F43" s="194"/>
    </row>
    <row r="44" spans="1:6" ht="12.75">
      <c r="A44" s="192"/>
      <c r="B44" s="191" t="s">
        <v>73</v>
      </c>
      <c r="C44" s="195"/>
      <c r="D44" s="195"/>
      <c r="E44" s="194"/>
      <c r="F44" s="194"/>
    </row>
    <row r="45" spans="1:6" ht="12.75">
      <c r="A45" s="192"/>
      <c r="B45" s="170" t="s">
        <v>74</v>
      </c>
      <c r="C45" s="195">
        <v>533</v>
      </c>
      <c r="D45" s="195">
        <f>533*12</f>
        <v>6396</v>
      </c>
      <c r="E45" s="194"/>
      <c r="F45" s="194"/>
    </row>
    <row r="46" spans="1:6" ht="12.75">
      <c r="A46" s="192"/>
      <c r="B46" s="170" t="s">
        <v>75</v>
      </c>
      <c r="C46" s="195">
        <v>500</v>
      </c>
      <c r="D46" s="195">
        <f>500*12</f>
        <v>6000</v>
      </c>
      <c r="E46" s="194"/>
      <c r="F46" s="194"/>
    </row>
    <row r="47" spans="1:6" ht="12.75">
      <c r="A47" s="192"/>
      <c r="B47" s="170" t="s">
        <v>76</v>
      </c>
      <c r="C47" s="195">
        <f>400</f>
        <v>400</v>
      </c>
      <c r="D47" s="194">
        <f>C47*12</f>
        <v>4800</v>
      </c>
      <c r="E47" s="194"/>
      <c r="F47" s="194"/>
    </row>
    <row r="48" spans="1:6" ht="12.75">
      <c r="A48" s="192"/>
      <c r="B48" s="170" t="s">
        <v>89</v>
      </c>
      <c r="C48" s="195">
        <v>350</v>
      </c>
      <c r="D48" s="194">
        <f>C48*12</f>
        <v>4200</v>
      </c>
      <c r="E48" s="194"/>
      <c r="F48" s="194"/>
    </row>
    <row r="49" spans="1:6" ht="12.75">
      <c r="A49" s="192"/>
      <c r="B49" s="170" t="s">
        <v>90</v>
      </c>
      <c r="C49" s="195">
        <f>1508</f>
        <v>1508</v>
      </c>
      <c r="D49" s="194">
        <f>C49*12</f>
        <v>18096</v>
      </c>
      <c r="E49" s="194"/>
      <c r="F49" s="194"/>
    </row>
    <row r="50" spans="1:6" ht="12.75">
      <c r="A50" s="192"/>
      <c r="B50" s="170" t="s">
        <v>78</v>
      </c>
      <c r="C50" s="196">
        <f>350</f>
        <v>350</v>
      </c>
      <c r="D50" s="194">
        <f>C50*12</f>
        <v>4200</v>
      </c>
      <c r="E50" s="194"/>
      <c r="F50" s="194"/>
    </row>
    <row r="51" spans="1:5" ht="12.75">
      <c r="A51" s="192"/>
      <c r="B51" s="195" t="s">
        <v>79</v>
      </c>
      <c r="C51" s="193">
        <f>SUM(C39:C50)</f>
        <v>45141</v>
      </c>
      <c r="D51" s="193">
        <f>SUM(D39:D50)</f>
        <v>123692</v>
      </c>
      <c r="E51" s="197"/>
    </row>
    <row r="52" spans="1:5" ht="1.5" customHeight="1">
      <c r="A52" s="192"/>
      <c r="B52" s="198"/>
      <c r="C52" s="198"/>
      <c r="D52" s="198"/>
      <c r="E52" s="198"/>
    </row>
    <row r="53" spans="1:5" ht="39.75" customHeight="1">
      <c r="A53" s="192"/>
      <c r="B53" s="199" t="s">
        <v>91</v>
      </c>
      <c r="C53" s="199"/>
      <c r="D53" s="199"/>
      <c r="E53" s="199"/>
    </row>
    <row r="54" spans="1:6" ht="75" customHeight="1">
      <c r="A54" s="200"/>
      <c r="B54" s="200"/>
      <c r="C54" s="201"/>
      <c r="D54" s="200"/>
      <c r="E54" s="194"/>
      <c r="F54" s="194"/>
    </row>
    <row r="55" spans="1:6" ht="12.75">
      <c r="A55" s="192"/>
      <c r="B55" s="192"/>
      <c r="C55" s="201"/>
      <c r="D55" s="194"/>
      <c r="E55" s="194"/>
      <c r="F55" s="194"/>
    </row>
    <row r="56" spans="1:6" ht="12.75">
      <c r="A56" s="202"/>
      <c r="B56" s="202"/>
      <c r="C56" s="201"/>
      <c r="D56" s="201"/>
      <c r="E56" s="201"/>
      <c r="F56" s="201"/>
    </row>
    <row r="57" spans="1:6" ht="12.75">
      <c r="A57" s="202"/>
      <c r="B57" s="202"/>
      <c r="C57" s="201"/>
      <c r="D57" s="201"/>
      <c r="E57" s="201"/>
      <c r="F57" s="201"/>
    </row>
    <row r="58" spans="1:6" ht="12.75">
      <c r="A58" s="202"/>
      <c r="B58" s="202"/>
      <c r="C58" s="201"/>
      <c r="D58" s="201"/>
      <c r="E58" s="201"/>
      <c r="F58" s="201"/>
    </row>
    <row r="59" spans="1:6" ht="12.75">
      <c r="A59" s="202"/>
      <c r="B59" s="202"/>
      <c r="C59" s="201"/>
      <c r="D59" s="201"/>
      <c r="E59" s="201"/>
      <c r="F59" s="201"/>
    </row>
    <row r="60" spans="1:6" ht="12.75">
      <c r="A60" s="202"/>
      <c r="B60" s="202"/>
      <c r="C60" s="201"/>
      <c r="D60" s="201"/>
      <c r="E60" s="201"/>
      <c r="F60" s="201"/>
    </row>
    <row r="61" spans="1:6" s="197" customFormat="1" ht="12.75">
      <c r="A61" s="202"/>
      <c r="B61" s="202"/>
      <c r="C61" s="201"/>
      <c r="D61" s="201"/>
      <c r="E61" s="201"/>
      <c r="F61" s="201"/>
    </row>
    <row r="62" spans="1:6" s="197" customFormat="1" ht="12.75">
      <c r="A62" s="202"/>
      <c r="B62" s="202"/>
      <c r="C62" s="201"/>
      <c r="D62" s="201"/>
      <c r="E62" s="201"/>
      <c r="F62" s="201"/>
    </row>
    <row r="63" spans="1:6" s="197" customFormat="1" ht="12.75">
      <c r="A63" s="202"/>
      <c r="B63" s="202"/>
      <c r="C63" s="201"/>
      <c r="D63" s="201"/>
      <c r="E63" s="201"/>
      <c r="F63" s="201"/>
    </row>
    <row r="64" spans="1:6" s="197" customFormat="1" ht="12.75">
      <c r="A64" s="202"/>
      <c r="B64" s="202"/>
      <c r="C64" s="201"/>
      <c r="D64" s="201"/>
      <c r="E64" s="201"/>
      <c r="F64" s="201"/>
    </row>
    <row r="65" spans="1:6" s="197" customFormat="1" ht="12.75">
      <c r="A65" s="202"/>
      <c r="B65" s="202"/>
      <c r="C65" s="201"/>
      <c r="D65" s="201"/>
      <c r="E65" s="201"/>
      <c r="F65" s="201"/>
    </row>
    <row r="66" spans="1:6" s="197" customFormat="1" ht="12.75">
      <c r="A66" s="202"/>
      <c r="B66" s="202"/>
      <c r="C66" s="201"/>
      <c r="D66" s="201"/>
      <c r="E66" s="201"/>
      <c r="F66" s="201"/>
    </row>
    <row r="67" spans="1:6" s="197" customFormat="1" ht="12.75">
      <c r="A67" s="142"/>
      <c r="B67" s="142"/>
      <c r="C67" s="201"/>
      <c r="D67" s="201"/>
      <c r="E67" s="201"/>
      <c r="F67" s="201"/>
    </row>
    <row r="68" spans="1:6" s="197" customFormat="1" ht="12.75">
      <c r="A68" s="142"/>
      <c r="B68" s="142"/>
      <c r="C68" s="201"/>
      <c r="D68" s="201"/>
      <c r="E68" s="201"/>
      <c r="F68" s="201"/>
    </row>
    <row r="69" spans="1:6" s="197" customFormat="1" ht="12.75">
      <c r="A69" s="142"/>
      <c r="B69" s="142"/>
      <c r="C69" s="201"/>
      <c r="D69" s="201"/>
      <c r="E69" s="201"/>
      <c r="F69" s="201"/>
    </row>
    <row r="70" spans="1:6" s="197" customFormat="1" ht="12.75">
      <c r="A70" s="142"/>
      <c r="B70" s="142"/>
      <c r="C70" s="201"/>
      <c r="D70" s="201"/>
      <c r="E70" s="201"/>
      <c r="F70" s="201"/>
    </row>
    <row r="71" spans="1:6" s="197" customFormat="1" ht="12.75">
      <c r="A71" s="142"/>
      <c r="B71" s="142"/>
      <c r="C71" s="201"/>
      <c r="D71" s="201"/>
      <c r="E71" s="201"/>
      <c r="F71" s="201"/>
    </row>
    <row r="72" spans="1:6" s="197" customFormat="1" ht="12.75">
      <c r="A72" s="142"/>
      <c r="B72" s="142"/>
      <c r="C72" s="201"/>
      <c r="D72" s="201"/>
      <c r="E72" s="201"/>
      <c r="F72" s="201"/>
    </row>
    <row r="73" spans="1:6" s="197" customFormat="1" ht="12.75">
      <c r="A73" s="142"/>
      <c r="B73" s="142"/>
      <c r="C73" s="201"/>
      <c r="D73" s="201"/>
      <c r="E73" s="201"/>
      <c r="F73" s="201"/>
    </row>
    <row r="74" spans="1:6" s="197" customFormat="1" ht="12.75">
      <c r="A74" s="142"/>
      <c r="B74" s="142"/>
      <c r="C74" s="201"/>
      <c r="D74" s="201"/>
      <c r="E74" s="201"/>
      <c r="F74" s="201"/>
    </row>
    <row r="75" spans="1:6" s="197" customFormat="1" ht="12.75">
      <c r="A75" s="142"/>
      <c r="B75" s="142"/>
      <c r="C75" s="201"/>
      <c r="D75" s="201"/>
      <c r="E75" s="201"/>
      <c r="F75" s="201"/>
    </row>
    <row r="76" spans="1:6" s="197" customFormat="1" ht="12.75">
      <c r="A76" s="142"/>
      <c r="B76" s="142"/>
      <c r="C76" s="201"/>
      <c r="D76" s="201"/>
      <c r="E76" s="201"/>
      <c r="F76" s="201"/>
    </row>
    <row r="77" spans="1:6" s="197" customFormat="1" ht="12.75">
      <c r="A77" s="142"/>
      <c r="B77" s="142"/>
      <c r="C77" s="201"/>
      <c r="D77" s="201"/>
      <c r="E77" s="201"/>
      <c r="F77" s="201"/>
    </row>
    <row r="78" spans="1:6" s="197" customFormat="1" ht="12.75">
      <c r="A78" s="142"/>
      <c r="B78" s="142"/>
      <c r="C78" s="201"/>
      <c r="D78" s="201"/>
      <c r="E78" s="201"/>
      <c r="F78" s="201"/>
    </row>
    <row r="79" spans="1:6" s="197" customFormat="1" ht="12.75">
      <c r="A79" s="142"/>
      <c r="B79" s="142"/>
      <c r="C79" s="201"/>
      <c r="D79" s="201"/>
      <c r="E79" s="201"/>
      <c r="F79" s="201"/>
    </row>
    <row r="80" spans="1:6" s="197" customFormat="1" ht="12.75">
      <c r="A80" s="142"/>
      <c r="B80" s="142"/>
      <c r="C80" s="201"/>
      <c r="D80" s="201"/>
      <c r="E80" s="201"/>
      <c r="F80" s="201"/>
    </row>
    <row r="81" spans="1:6" s="197" customFormat="1" ht="12.75">
      <c r="A81" s="142"/>
      <c r="B81" s="142"/>
      <c r="C81" s="201"/>
      <c r="D81" s="201"/>
      <c r="E81" s="201"/>
      <c r="F81" s="201"/>
    </row>
    <row r="82" spans="1:6" s="197" customFormat="1" ht="12.75">
      <c r="A82" s="142"/>
      <c r="B82" s="142"/>
      <c r="C82" s="201"/>
      <c r="D82" s="201"/>
      <c r="E82" s="201"/>
      <c r="F82" s="201"/>
    </row>
    <row r="83" spans="1:6" s="197" customFormat="1" ht="12.75">
      <c r="A83" s="142"/>
      <c r="B83" s="142"/>
      <c r="C83" s="201"/>
      <c r="D83" s="201"/>
      <c r="E83" s="201"/>
      <c r="F83" s="201"/>
    </row>
    <row r="84" spans="1:6" s="197" customFormat="1" ht="12.75">
      <c r="A84" s="142"/>
      <c r="B84" s="142"/>
      <c r="C84" s="201"/>
      <c r="D84" s="201"/>
      <c r="E84" s="201"/>
      <c r="F84" s="201"/>
    </row>
    <row r="85" spans="1:6" s="197" customFormat="1" ht="12.75">
      <c r="A85" s="142"/>
      <c r="B85" s="142"/>
      <c r="C85" s="201"/>
      <c r="D85" s="201"/>
      <c r="E85" s="201"/>
      <c r="F85" s="201"/>
    </row>
    <row r="86" spans="1:6" s="197" customFormat="1" ht="12.75">
      <c r="A86" s="142"/>
      <c r="B86" s="142"/>
      <c r="C86" s="201"/>
      <c r="D86" s="201"/>
      <c r="E86" s="201"/>
      <c r="F86" s="201"/>
    </row>
    <row r="87" spans="1:6" s="197" customFormat="1" ht="12.75">
      <c r="A87" s="142"/>
      <c r="B87" s="142"/>
      <c r="C87" s="201"/>
      <c r="D87" s="201"/>
      <c r="E87" s="201"/>
      <c r="F87" s="201"/>
    </row>
    <row r="88" spans="1:6" s="197" customFormat="1" ht="12.75">
      <c r="A88" s="142"/>
      <c r="B88" s="142"/>
      <c r="C88" s="201"/>
      <c r="D88" s="201"/>
      <c r="E88" s="201"/>
      <c r="F88" s="201"/>
    </row>
    <row r="89" spans="1:6" s="197" customFormat="1" ht="12.75">
      <c r="A89" s="142"/>
      <c r="B89" s="142"/>
      <c r="C89" s="201"/>
      <c r="D89" s="201"/>
      <c r="E89" s="201"/>
      <c r="F89" s="201"/>
    </row>
    <row r="90" spans="1:6" s="197" customFormat="1" ht="12.75">
      <c r="A90" s="142"/>
      <c r="B90" s="142"/>
      <c r="C90" s="201"/>
      <c r="D90" s="201"/>
      <c r="E90" s="201"/>
      <c r="F90" s="201"/>
    </row>
    <row r="91" spans="1:6" s="197" customFormat="1" ht="12.75">
      <c r="A91" s="142"/>
      <c r="B91" s="142"/>
      <c r="C91" s="201"/>
      <c r="D91" s="201"/>
      <c r="E91" s="201"/>
      <c r="F91" s="201"/>
    </row>
    <row r="92" spans="1:6" s="197" customFormat="1" ht="12.75">
      <c r="A92" s="142"/>
      <c r="B92" s="142"/>
      <c r="C92" s="201"/>
      <c r="D92" s="201"/>
      <c r="E92" s="201"/>
      <c r="F92" s="201"/>
    </row>
    <row r="93" spans="1:6" s="197" customFormat="1" ht="12.75">
      <c r="A93" s="142"/>
      <c r="B93" s="142"/>
      <c r="C93" s="201"/>
      <c r="D93" s="201"/>
      <c r="E93" s="201"/>
      <c r="F93" s="201"/>
    </row>
    <row r="94" spans="1:6" s="197" customFormat="1" ht="12.75">
      <c r="A94" s="142"/>
      <c r="B94" s="142"/>
      <c r="C94" s="201"/>
      <c r="D94" s="201"/>
      <c r="E94" s="201"/>
      <c r="F94" s="201"/>
    </row>
    <row r="95" spans="1:6" s="197" customFormat="1" ht="12.75">
      <c r="A95" s="142"/>
      <c r="B95" s="142"/>
      <c r="C95" s="201"/>
      <c r="D95" s="201"/>
      <c r="E95" s="201"/>
      <c r="F95" s="201"/>
    </row>
    <row r="96" spans="1:6" s="197" customFormat="1" ht="12.75">
      <c r="A96" s="142"/>
      <c r="B96" s="142"/>
      <c r="C96" s="201"/>
      <c r="D96" s="201"/>
      <c r="E96" s="201"/>
      <c r="F96" s="201"/>
    </row>
    <row r="97" spans="1:6" s="197" customFormat="1" ht="12.75">
      <c r="A97" s="142"/>
      <c r="B97" s="142"/>
      <c r="C97" s="201"/>
      <c r="D97" s="201"/>
      <c r="E97" s="201"/>
      <c r="F97" s="201"/>
    </row>
    <row r="98" spans="1:6" s="197" customFormat="1" ht="12.75">
      <c r="A98" s="142"/>
      <c r="B98" s="142"/>
      <c r="C98" s="142"/>
      <c r="D98" s="201"/>
      <c r="E98" s="201"/>
      <c r="F98" s="201"/>
    </row>
    <row r="99" spans="1:6" s="197" customFormat="1" ht="12.75">
      <c r="A99" s="142"/>
      <c r="B99" s="142"/>
      <c r="C99" s="142"/>
      <c r="D99" s="201"/>
      <c r="E99" s="201"/>
      <c r="F99" s="201"/>
    </row>
    <row r="100" spans="1:6" s="197" customFormat="1" ht="12.75">
      <c r="A100" s="142"/>
      <c r="B100" s="142"/>
      <c r="C100" s="142"/>
      <c r="D100" s="201"/>
      <c r="E100" s="201"/>
      <c r="F100" s="201"/>
    </row>
    <row r="101" spans="1:6" s="197" customFormat="1" ht="12.75">
      <c r="A101" s="142"/>
      <c r="B101" s="142"/>
      <c r="C101" s="142"/>
      <c r="D101" s="201"/>
      <c r="E101" s="201"/>
      <c r="F101" s="201"/>
    </row>
    <row r="102" spans="1:6" s="197" customFormat="1" ht="12.75">
      <c r="A102" s="142"/>
      <c r="B102" s="142"/>
      <c r="C102" s="142"/>
      <c r="D102" s="201"/>
      <c r="E102" s="201"/>
      <c r="F102" s="201"/>
    </row>
  </sheetData>
  <sheetProtection selectLockedCells="1" selectUnlockedCells="1"/>
  <mergeCells count="19">
    <mergeCell ref="B1:C1"/>
    <mergeCell ref="A2:F2"/>
    <mergeCell ref="C3:E3"/>
    <mergeCell ref="C4:E4"/>
    <mergeCell ref="C5:E5"/>
    <mergeCell ref="C6:E6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2:E52"/>
    <mergeCell ref="B53:E5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2021-03-09T04:55:27Z</dcterms:modified>
  <cp:category/>
  <cp:version/>
  <cp:contentType/>
  <cp:contentStatus/>
  <cp:revision>17</cp:revision>
</cp:coreProperties>
</file>